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TES\วิ่งตามอาจารย์ลงหลักสูตร\2560\"/>
    </mc:Choice>
  </mc:AlternateContent>
  <bookViews>
    <workbookView xWindow="0" yWindow="0" windowWidth="28800" windowHeight="12480"/>
  </bookViews>
  <sheets>
    <sheet name="Sheet8" sheetId="8" r:id="rId1"/>
    <sheet name="ปกติ ตรี" sheetId="7" r:id="rId2"/>
    <sheet name="พิเศษ ตรี" sheetId="6" r:id="rId3"/>
    <sheet name="Sheet5" sheetId="5" state="hidden" r:id="rId4"/>
    <sheet name="Sheet4" sheetId="4" state="hidden" r:id="rId5"/>
    <sheet name="Sheet3" sheetId="3" state="hidden" r:id="rId6"/>
    <sheet name="ไม่มี1" sheetId="2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8" l="1"/>
  <c r="L9" i="8"/>
  <c r="L10" i="8"/>
  <c r="L11" i="8"/>
  <c r="K12" i="8"/>
  <c r="K11" i="8"/>
  <c r="K10" i="8"/>
  <c r="K9" i="8"/>
  <c r="K8" i="8"/>
  <c r="L8" i="8" s="1"/>
  <c r="I11" i="8"/>
  <c r="G25" i="7"/>
  <c r="G21" i="6"/>
  <c r="H21" i="6"/>
  <c r="F21" i="6"/>
  <c r="F18" i="6"/>
  <c r="C18" i="6"/>
  <c r="G7" i="7"/>
  <c r="G23" i="7" s="1"/>
  <c r="H23" i="7"/>
  <c r="G22" i="7"/>
  <c r="E22" i="7"/>
  <c r="G11" i="7"/>
  <c r="C10" i="8" l="1"/>
  <c r="C11" i="8" s="1"/>
  <c r="F20" i="6"/>
  <c r="C20" i="6"/>
  <c r="D10" i="8" l="1"/>
  <c r="D11" i="8" s="1"/>
  <c r="J10" i="8"/>
  <c r="J11" i="8" s="1"/>
  <c r="H10" i="8"/>
  <c r="H11" i="8" s="1"/>
  <c r="G10" i="8"/>
  <c r="G11" i="8" s="1"/>
  <c r="F10" i="8"/>
  <c r="F11" i="8" s="1"/>
  <c r="E10" i="8"/>
  <c r="E11" i="8" s="1"/>
  <c r="J8" i="8"/>
  <c r="J9" i="8" s="1"/>
  <c r="I8" i="8"/>
  <c r="I9" i="8" s="1"/>
  <c r="H8" i="8"/>
  <c r="H9" i="8" s="1"/>
  <c r="G8" i="8"/>
  <c r="G9" i="8" s="1"/>
  <c r="F8" i="8"/>
  <c r="F9" i="8" s="1"/>
  <c r="E8" i="8"/>
  <c r="E9" i="8" s="1"/>
  <c r="D8" i="8"/>
  <c r="D9" i="8" s="1"/>
  <c r="C8" i="8"/>
  <c r="F16" i="6"/>
  <c r="F14" i="6"/>
  <c r="F12" i="6"/>
  <c r="F10" i="6"/>
  <c r="F8" i="6"/>
  <c r="F6" i="6"/>
  <c r="C9" i="8" l="1"/>
  <c r="F22" i="6"/>
  <c r="F23" i="6" s="1"/>
  <c r="G20" i="7"/>
  <c r="G18" i="7"/>
  <c r="G16" i="7"/>
  <c r="G14" i="7"/>
  <c r="G12" i="7"/>
  <c r="G10" i="7"/>
  <c r="G8" i="7"/>
  <c r="G6" i="7"/>
  <c r="G24" i="7" l="1"/>
  <c r="E21" i="6"/>
  <c r="C16" i="6"/>
  <c r="D21" i="6"/>
  <c r="C21" i="6"/>
  <c r="C22" i="6" l="1"/>
  <c r="C23" i="6" s="1"/>
  <c r="J12" i="8"/>
  <c r="I12" i="8"/>
  <c r="H12" i="8"/>
  <c r="G12" i="8"/>
  <c r="F12" i="8"/>
  <c r="E12" i="8"/>
  <c r="D12" i="8"/>
  <c r="F23" i="7" l="1"/>
  <c r="E23" i="7"/>
  <c r="E20" i="7"/>
  <c r="E18" i="7"/>
  <c r="E16" i="7"/>
  <c r="E14" i="7"/>
  <c r="C14" i="6"/>
  <c r="C12" i="6"/>
  <c r="C10" i="6"/>
  <c r="C8" i="6"/>
  <c r="I22" i="8" l="1"/>
  <c r="I25" i="8" s="1"/>
  <c r="I28" i="8" s="1"/>
  <c r="G23" i="8"/>
  <c r="H23" i="8"/>
  <c r="J23" i="8"/>
  <c r="J22" i="8"/>
  <c r="J25" i="8" s="1"/>
  <c r="J28" i="8" s="1"/>
  <c r="I23" i="8"/>
  <c r="L18" i="8"/>
  <c r="L19" i="8"/>
  <c r="L17" i="8"/>
  <c r="D20" i="8"/>
  <c r="D21" i="8" s="1"/>
  <c r="L21" i="8" s="1"/>
  <c r="G22" i="8" l="1"/>
  <c r="G25" i="8" s="1"/>
  <c r="G28" i="8" s="1"/>
  <c r="H22" i="8"/>
  <c r="H25" i="8" s="1"/>
  <c r="H28" i="8" s="1"/>
  <c r="L20" i="8"/>
  <c r="E24" i="7"/>
  <c r="K6" i="5"/>
  <c r="K7" i="5" s="1"/>
  <c r="K8" i="5" s="1"/>
  <c r="O8" i="4"/>
  <c r="O7" i="4"/>
  <c r="O9" i="4"/>
  <c r="P9" i="4"/>
  <c r="Q9" i="4"/>
  <c r="C12" i="8" l="1"/>
  <c r="E25" i="7"/>
  <c r="O6" i="4"/>
  <c r="O11" i="4" s="1"/>
  <c r="O10" i="4" l="1"/>
  <c r="O12" i="4"/>
  <c r="E12" i="7" l="1"/>
  <c r="E10" i="7"/>
  <c r="E8" i="7"/>
  <c r="E6" i="7"/>
  <c r="C6" i="6" l="1"/>
  <c r="C7" i="2" l="1"/>
  <c r="C8" i="2" s="1"/>
  <c r="C9" i="2" s="1"/>
  <c r="C22" i="8" l="1"/>
  <c r="L7" i="8" l="1"/>
  <c r="C25" i="8" l="1"/>
  <c r="F23" i="8"/>
  <c r="F22" i="8" l="1"/>
  <c r="F25" i="8" s="1"/>
  <c r="E23" i="8"/>
  <c r="E22" i="8"/>
  <c r="D23" i="8"/>
  <c r="D22" i="8"/>
  <c r="D25" i="8" s="1"/>
  <c r="C23" i="8"/>
  <c r="E25" i="8" l="1"/>
  <c r="L22" i="8"/>
  <c r="F28" i="8"/>
  <c r="D28" i="8"/>
  <c r="E28" i="8" l="1"/>
  <c r="C28" i="8"/>
  <c r="L23" i="8" l="1"/>
</calcChain>
</file>

<file path=xl/sharedStrings.xml><?xml version="1.0" encoding="utf-8"?>
<sst xmlns="http://schemas.openxmlformats.org/spreadsheetml/2006/main" count="262" uniqueCount="109">
  <si>
    <t>รวม</t>
  </si>
  <si>
    <t>(ตามแนวนอน)</t>
  </si>
  <si>
    <t>ปริญญาตรี</t>
  </si>
  <si>
    <t>ผล</t>
  </si>
  <si>
    <t>ภาคปกติ</t>
  </si>
  <si>
    <t>SCH</t>
  </si>
  <si>
    <t>FTES</t>
  </si>
  <si>
    <t>ภาคพิเศษ</t>
  </si>
  <si>
    <t>-</t>
  </si>
  <si>
    <t>ปรับค่า  ป.โท และ ป.เอก เป็น ป.ตรีแล้ว</t>
  </si>
  <si>
    <t>รวม ป.ตรี ป.โท และ ป.เอก (สกอ.2.5)</t>
  </si>
  <si>
    <t xml:space="preserve">              </t>
  </si>
  <si>
    <t>ตาราง SCH และ FTES ของนักศึกษาภาคพิเศษ ระดับปริญญาโท / เอก   (แยก ป.โท - ป.เอก)</t>
  </si>
  <si>
    <t>สาขาวิชา/(คณะ)</t>
  </si>
  <si>
    <t>ป.โท</t>
  </si>
  <si>
    <t>ป.เอก</t>
  </si>
  <si>
    <t>การปรับค่า</t>
  </si>
  <si>
    <t>2xFTES</t>
  </si>
  <si>
    <t>1/2556</t>
  </si>
  <si>
    <t>2/2556</t>
  </si>
  <si>
    <t>3/2556</t>
  </si>
  <si>
    <t>ตาราง SCH และ FTES  ของนักศึกษาภาคปกติ ระดับปริญญาโท/เอก  (แยก ป.โท - ป.เอก)</t>
  </si>
  <si>
    <t>ตาราง SCH และ FTES ของนักศึกษาภาคพิเศษ ระดับปริญญาโท / เอก</t>
  </si>
  <si>
    <t>ปี 2554</t>
  </si>
  <si>
    <t>ปี 2555</t>
  </si>
  <si>
    <t>ปี 2556</t>
  </si>
  <si>
    <t>ปี 2557</t>
  </si>
  <si>
    <t>รวม FTES</t>
  </si>
  <si>
    <t>รวม FTES  ปรับค่าเป็น ป.ตรี แล้ว</t>
  </si>
  <si>
    <t>1/2554</t>
  </si>
  <si>
    <t>2/2554</t>
  </si>
  <si>
    <t>3/2554</t>
  </si>
  <si>
    <t>1/2555</t>
  </si>
  <si>
    <t>2/2555</t>
  </si>
  <si>
    <t>3/2555</t>
  </si>
  <si>
    <t>1/2557</t>
  </si>
  <si>
    <t>2/2557</t>
  </si>
  <si>
    <t>3/2557</t>
  </si>
  <si>
    <t>ตาราง SCH และ FTES  ของนักศึกษาภาคปกติ ระดับปริญญาโท/เอก</t>
  </si>
  <si>
    <t>2 x FTES</t>
  </si>
  <si>
    <t>ค่า FTES ที่ปรับค่าแล้ว</t>
  </si>
  <si>
    <t>1/2254</t>
  </si>
  <si>
    <t>หมายเหตุ  ไม่พบการลงทะเบียนตั้งแต่ปีการศึกษา 2555 เป็นต้นไป</t>
  </si>
  <si>
    <t>ตาราง SCHและ FTES ของนักศึกษาภาคพิเศษระดับปริญญาตรี</t>
  </si>
  <si>
    <t>ตาราง SCH และ FTES ของนักศึกษาภาคปกติ ระดับปริญญาตรี</t>
  </si>
  <si>
    <t>ปีการศึกษา 2554</t>
  </si>
  <si>
    <t>รวม SCH</t>
  </si>
  <si>
    <t xml:space="preserve"> FTES </t>
  </si>
  <si>
    <r>
      <t xml:space="preserve">รวม (ป.ตรี  ป.โท+ป.เอก </t>
    </r>
    <r>
      <rPr>
        <sz val="14"/>
        <color rgb="FF000000"/>
        <rFont val="TH SarabunPSK"/>
        <family val="2"/>
      </rPr>
      <t>ที่ปรับเป็น ป.ตรีแล้ว</t>
    </r>
    <r>
      <rPr>
        <b/>
        <sz val="14"/>
        <color rgb="FF000000"/>
        <rFont val="TH SarabunPSK"/>
        <family val="2"/>
      </rPr>
      <t>)</t>
    </r>
  </si>
  <si>
    <r>
      <t xml:space="preserve">หมายเหตุ: ป.โท และ ป.เอก </t>
    </r>
    <r>
      <rPr>
        <u/>
        <sz val="12"/>
        <color rgb="FF000000"/>
        <rFont val="TH SarabunPSK"/>
        <family val="2"/>
      </rPr>
      <t>ไม่ปรับ</t>
    </r>
    <r>
      <rPr>
        <sz val="12"/>
        <color rgb="FF000000"/>
        <rFont val="TH SarabunPSK"/>
        <family val="2"/>
      </rPr>
      <t xml:space="preserve"> เป็น ป.ตรี</t>
    </r>
  </si>
  <si>
    <t xml:space="preserve"> </t>
  </si>
  <si>
    <t xml:space="preserve">หมายเหตุ </t>
  </si>
  <si>
    <t>หมายเหตุ ไม่พบข้อมูลการลงทะเบียน</t>
  </si>
  <si>
    <t>สำนักส่งเสริมวิชาการและงานทะเบียน มหาวิทยาลัยราชภัฏวไลยอลงกรณ์ ในพระบรมราชูปถัมภ์</t>
  </si>
  <si>
    <t>จำนวนอาจารย์</t>
  </si>
  <si>
    <t>FTES ต่อจำนวนอาจารย์ประจำ</t>
  </si>
  <si>
    <t>fTES ตามเกณฑ์มาตรฐาน</t>
  </si>
  <si>
    <t>20 : 1</t>
  </si>
  <si>
    <t>30 : 1</t>
  </si>
  <si>
    <t>25 : 1</t>
  </si>
  <si>
    <t>ผลคะแนน</t>
  </si>
  <si>
    <t>ร้อยละค่าความแตกต่างจากเกณฑ์มาตรฐาน</t>
  </si>
  <si>
    <t>ปีการศึกษา  2558</t>
  </si>
  <si>
    <t>1/2558</t>
  </si>
  <si>
    <t>2/2558</t>
  </si>
  <si>
    <t>3/2558</t>
  </si>
  <si>
    <t>ปีการศึกษา 2558</t>
  </si>
  <si>
    <t>ปี 2558</t>
  </si>
  <si>
    <t>เทคโนโลยีการจัดการเกษตร</t>
  </si>
  <si>
    <t>คณะเทคโนโลยีการเกตร</t>
  </si>
  <si>
    <t>หลักสูตร</t>
  </si>
  <si>
    <t xml:space="preserve">ข้อมูล </t>
  </si>
  <si>
    <t>4. การคิดจำนวน FTES ระดับบัณฑิตศึกษา ที่ใช้ในตัวบ่งชี้ที่ 1.4 สกอ. ให้เทียบเป็น FTES ของระดับปริญญาตรี</t>
  </si>
  <si>
    <t>3. 1 ปีการศึกษา FTES ระดับปริญญาตรี เท่ากับ SCH/36 และ ระดับบัณฑิตศึกษา เท่ากับ SCH/24</t>
  </si>
  <si>
    <t>1.  เป็นการคำนวณค่า FTES โดยอ้างอิงจากฐานข้อมูลหลักสูตรที่อาจารย์สังกัด</t>
  </si>
  <si>
    <t>รวม (ตามแนวนอน)</t>
  </si>
  <si>
    <t>คณะเทคโนโลยีอุตสาหกรรม</t>
  </si>
  <si>
    <t>วิศวกรรมอัตโนมัติ</t>
  </si>
  <si>
    <t>อิเล็กทรอนิกส์สื่อสารและคอมพิวเตอร์</t>
  </si>
  <si>
    <t>เทคโนโลยีวิศวกรรมไฟฟ้า</t>
  </si>
  <si>
    <t>เทคโนโลยีวิศวกรรมเครื่องกล</t>
  </si>
  <si>
    <t>เทคโนโลยีวิศวกรรมการผลิต</t>
  </si>
  <si>
    <t>เทคโนโลยีเซรามิกส์</t>
  </si>
  <si>
    <t>เทคโนโลยีวิศวกรรมการจัดการอุตสาหกรรม</t>
  </si>
  <si>
    <t>หลักสูตร/สาขาวิชา</t>
  </si>
  <si>
    <t>ออกแบบผลิตภัณฑ์อุตสาหกรรม</t>
  </si>
  <si>
    <t>เทคโนโลยีวิศวกรรม
การจัดการอุตสาหกรรม</t>
  </si>
  <si>
    <t>เทคโนโลยี
วิศวกรรมการผลิต</t>
  </si>
  <si>
    <t>เทคโนโลยี
วิศวกรรมเครื่องกล</t>
  </si>
  <si>
    <t>เทคโนโลยี
วิศวกรรมไฟฟ้า</t>
  </si>
  <si>
    <t>เทคโนโลยี
เซรามิกส์</t>
  </si>
  <si>
    <t>วิศวกรรม
อัตโนมัติ</t>
  </si>
  <si>
    <t>ออกแบบลิตภัณฑ์
อุตสาหกรรม</t>
  </si>
  <si>
    <t>SCH/12</t>
  </si>
  <si>
    <t>SCH/8</t>
  </si>
  <si>
    <t xml:space="preserve">2. 1 ปีการศึกษา นักศึกษาภาคปกติ จัดการเรียนการสอน 2 ภาคการศึกษา  และนักศึกษาภาคพิเศษ จัดการเรียนการสอน 3 ภาคการศึกษา </t>
  </si>
  <si>
    <t>5. หลักสูตรระดับปริญญาโทที่มีอาจารย์ประจำหลักสูตรไปสอนในระดับปริญญาตรี ให้คิดค่า FTES ของระดับปริญญาตรี</t>
  </si>
  <si>
    <t>6. หลักสูตรปริญญาตรีที่มีอาจารย์ประจำหลักสูตรไปสอนในระดับปริญญาโท ให้คิดค่า FTES ของระดับปริญญาโท</t>
  </si>
  <si>
    <t>ปีการศึกษา 2560</t>
  </si>
  <si>
    <t>1/2560</t>
  </si>
  <si>
    <t>2/2560</t>
  </si>
  <si>
    <t>เทคโนโลยีวิศวกรรมโยธา</t>
  </si>
  <si>
    <t>ปีการศึกษา  2560</t>
  </si>
  <si>
    <t>3/2560</t>
  </si>
  <si>
    <t xml:space="preserve"> SCH/18</t>
  </si>
  <si>
    <t>ข้อมูลค่า  SCH และ FTES ปีการศึกษา 2560 (ภาคการศึกษา 1/2560)</t>
  </si>
  <si>
    <t>ผลการดำเนินงาน  ปีการศึกษา 2560 รายหลักสูตร ระดับปริญญาตรี</t>
  </si>
  <si>
    <t>ผลการดำเนินงาน  ปีการศึกษา 2560 รายหลักสูตร ระดับปริญญาโท และ ปริญญาเอก</t>
  </si>
  <si>
    <t>ข้อมูล ณ วันที่ 11 กุมภาพันธ์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</si>
</sst>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0"/>
      <color theme="1"/>
      <name val="Times New Roman"/>
      <family val="1"/>
    </font>
    <font>
      <sz val="14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imes New Roman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000000"/>
      <name val="TH SarabunPSK"/>
      <family val="2"/>
    </font>
    <font>
      <sz val="12"/>
      <color rgb="FF000000"/>
      <name val="TH SarabunPSK"/>
      <family val="2"/>
    </font>
    <font>
      <u/>
      <sz val="12"/>
      <color rgb="FF000000"/>
      <name val="TH SarabunPSK"/>
      <family val="2"/>
    </font>
    <font>
      <sz val="14"/>
      <name val="Tahoma"/>
      <family val="2"/>
      <charset val="222"/>
      <scheme val="minor"/>
    </font>
    <font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4"/>
      <color rgb="FFFF0000"/>
      <name val="Tahoma"/>
      <family val="2"/>
      <charset val="222"/>
      <scheme val="minor"/>
    </font>
    <font>
      <sz val="11"/>
      <name val="TH SarabunPSK"/>
      <family val="2"/>
    </font>
    <font>
      <sz val="11"/>
      <name val="Tahoma"/>
      <family val="2"/>
      <charset val="222"/>
      <scheme val="minor"/>
    </font>
    <font>
      <sz val="13"/>
      <name val="TH SarabunPSK"/>
      <family val="2"/>
    </font>
    <font>
      <sz val="13"/>
      <color theme="1"/>
      <name val="Tahoma"/>
      <family val="2"/>
      <charset val="222"/>
      <scheme val="minor"/>
    </font>
    <font>
      <sz val="13"/>
      <color theme="1"/>
      <name val="Times New Roman"/>
      <family val="1"/>
    </font>
    <font>
      <sz val="13"/>
      <color theme="1"/>
      <name val="TH SarabunPSK"/>
      <family val="2"/>
    </font>
    <font>
      <b/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3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top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Border="1"/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right" vertical="center" wrapText="1"/>
    </xf>
    <xf numFmtId="43" fontId="16" fillId="0" borderId="11" xfId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16" fillId="0" borderId="11" xfId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right" vertical="center" wrapText="1"/>
    </xf>
    <xf numFmtId="49" fontId="16" fillId="0" borderId="11" xfId="1" applyNumberFormat="1" applyFont="1" applyFill="1" applyBorder="1" applyAlignment="1">
      <alignment horizontal="right" vertical="center" wrapText="1"/>
    </xf>
    <xf numFmtId="4" fontId="7" fillId="0" borderId="0" xfId="0" applyNumberFormat="1" applyFont="1"/>
    <xf numFmtId="43" fontId="16" fillId="0" borderId="11" xfId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0" fillId="0" borderId="22" xfId="0" applyFill="1" applyBorder="1"/>
    <xf numFmtId="49" fontId="11" fillId="7" borderId="11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0" fontId="19" fillId="0" borderId="0" xfId="0" applyFont="1"/>
    <xf numFmtId="49" fontId="11" fillId="3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5" fillId="0" borderId="15" xfId="0" applyFont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7" fillId="0" borderId="15" xfId="0" applyFont="1" applyBorder="1" applyAlignment="1">
      <alignment vertical="top" wrapText="1"/>
    </xf>
    <xf numFmtId="187" fontId="11" fillId="0" borderId="11" xfId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23" fillId="0" borderId="0" xfId="0" applyFont="1" applyFill="1"/>
    <xf numFmtId="0" fontId="24" fillId="0" borderId="0" xfId="0" applyFont="1" applyFill="1"/>
    <xf numFmtId="0" fontId="5" fillId="6" borderId="11" xfId="0" applyFont="1" applyFill="1" applyBorder="1" applyAlignment="1">
      <alignment wrapText="1"/>
    </xf>
    <xf numFmtId="0" fontId="5" fillId="6" borderId="11" xfId="0" applyFont="1" applyFill="1" applyBorder="1" applyAlignment="1">
      <alignment horizontal="center" wrapText="1"/>
    </xf>
    <xf numFmtId="0" fontId="16" fillId="6" borderId="12" xfId="0" applyFont="1" applyFill="1" applyBorder="1" applyAlignment="1">
      <alignment wrapText="1"/>
    </xf>
    <xf numFmtId="0" fontId="16" fillId="6" borderId="19" xfId="0" applyFont="1" applyFill="1" applyBorder="1" applyAlignment="1">
      <alignment wrapText="1"/>
    </xf>
    <xf numFmtId="0" fontId="0" fillId="0" borderId="0" xfId="0" applyFill="1" applyAlignment="1"/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right" wrapText="1"/>
    </xf>
    <xf numFmtId="0" fontId="11" fillId="9" borderId="11" xfId="0" applyFont="1" applyFill="1" applyBorder="1" applyAlignment="1">
      <alignment wrapText="1"/>
    </xf>
    <xf numFmtId="0" fontId="10" fillId="9" borderId="11" xfId="0" applyFont="1" applyFill="1" applyBorder="1" applyAlignment="1">
      <alignment horizontal="center" wrapText="1"/>
    </xf>
    <xf numFmtId="43" fontId="20" fillId="9" borderId="11" xfId="1" applyFont="1" applyFill="1" applyBorder="1" applyAlignment="1">
      <alignment horizontal="center" wrapText="1"/>
    </xf>
    <xf numFmtId="0" fontId="21" fillId="9" borderId="0" xfId="0" applyFont="1" applyFill="1" applyAlignment="1"/>
    <xf numFmtId="43" fontId="18" fillId="0" borderId="11" xfId="1" applyFont="1" applyFill="1" applyBorder="1" applyAlignment="1">
      <alignment horizontal="center" wrapText="1"/>
    </xf>
    <xf numFmtId="0" fontId="5" fillId="7" borderId="11" xfId="0" applyFont="1" applyFill="1" applyBorder="1" applyAlignment="1">
      <alignment wrapText="1"/>
    </xf>
    <xf numFmtId="0" fontId="5" fillId="7" borderId="11" xfId="0" applyFont="1" applyFill="1" applyBorder="1" applyAlignment="1">
      <alignment horizontal="center" wrapText="1"/>
    </xf>
    <xf numFmtId="43" fontId="18" fillId="7" borderId="11" xfId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21" fillId="0" borderId="0" xfId="0" applyFont="1" applyFill="1" applyAlignment="1"/>
    <xf numFmtId="3" fontId="11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center" wrapText="1"/>
    </xf>
    <xf numFmtId="4" fontId="15" fillId="0" borderId="15" xfId="0" applyNumberFormat="1" applyFont="1" applyBorder="1" applyAlignment="1">
      <alignment vertical="top" wrapText="1"/>
    </xf>
    <xf numFmtId="0" fontId="16" fillId="6" borderId="13" xfId="0" applyFont="1" applyFill="1" applyBorder="1" applyAlignment="1">
      <alignment horizontal="center" wrapText="1"/>
    </xf>
    <xf numFmtId="0" fontId="16" fillId="8" borderId="14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right" vertical="center" wrapText="1"/>
    </xf>
    <xf numFmtId="4" fontId="11" fillId="0" borderId="15" xfId="0" applyNumberFormat="1" applyFont="1" applyBorder="1" applyAlignment="1">
      <alignment vertical="center" wrapText="1"/>
    </xf>
    <xf numFmtId="3" fontId="11" fillId="10" borderId="11" xfId="0" applyNumberFormat="1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187" fontId="11" fillId="10" borderId="11" xfId="1" applyNumberFormat="1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3" fontId="18" fillId="0" borderId="0" xfId="1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5" fillId="7" borderId="12" xfId="0" applyFont="1" applyFill="1" applyBorder="1" applyAlignment="1">
      <alignment horizontal="center" wrapText="1"/>
    </xf>
    <xf numFmtId="43" fontId="16" fillId="7" borderId="15" xfId="1" applyFont="1" applyFill="1" applyBorder="1" applyAlignment="1">
      <alignment horizontal="center" wrapText="1"/>
    </xf>
    <xf numFmtId="43" fontId="16" fillId="0" borderId="0" xfId="1" applyFont="1" applyFill="1" applyBorder="1" applyAlignment="1">
      <alignment horizontal="center" wrapText="1"/>
    </xf>
    <xf numFmtId="43" fontId="16" fillId="0" borderId="23" xfId="1" applyFont="1" applyFill="1" applyBorder="1" applyAlignment="1">
      <alignment horizontal="center" wrapText="1"/>
    </xf>
    <xf numFmtId="43" fontId="16" fillId="0" borderId="24" xfId="1" applyFont="1" applyFill="1" applyBorder="1" applyAlignment="1">
      <alignment horizontal="center" wrapText="1"/>
    </xf>
    <xf numFmtId="43" fontId="16" fillId="8" borderId="12" xfId="1" applyFont="1" applyFill="1" applyBorder="1" applyAlignment="1">
      <alignment wrapText="1"/>
    </xf>
    <xf numFmtId="43" fontId="16" fillId="8" borderId="19" xfId="1" applyFont="1" applyFill="1" applyBorder="1" applyAlignment="1">
      <alignment wrapText="1"/>
    </xf>
    <xf numFmtId="43" fontId="16" fillId="6" borderId="12" xfId="1" applyFont="1" applyFill="1" applyBorder="1" applyAlignment="1">
      <alignment horizontal="center" wrapText="1"/>
    </xf>
    <xf numFmtId="43" fontId="16" fillId="6" borderId="13" xfId="1" applyFont="1" applyFill="1" applyBorder="1" applyAlignment="1">
      <alignment horizontal="center" wrapText="1"/>
    </xf>
    <xf numFmtId="43" fontId="16" fillId="6" borderId="19" xfId="1" applyFont="1" applyFill="1" applyBorder="1" applyAlignment="1">
      <alignment horizontal="center" wrapText="1"/>
    </xf>
    <xf numFmtId="43" fontId="16" fillId="7" borderId="12" xfId="1" applyFont="1" applyFill="1" applyBorder="1" applyAlignment="1">
      <alignment horizontal="center" wrapText="1"/>
    </xf>
    <xf numFmtId="43" fontId="16" fillId="7" borderId="13" xfId="1" applyFont="1" applyFill="1" applyBorder="1" applyAlignment="1">
      <alignment horizontal="center" wrapText="1"/>
    </xf>
    <xf numFmtId="43" fontId="16" fillId="7" borderId="19" xfId="1" applyFont="1" applyFill="1" applyBorder="1" applyAlignment="1">
      <alignment horizontal="center" wrapText="1"/>
    </xf>
    <xf numFmtId="43" fontId="16" fillId="0" borderId="12" xfId="1" applyFont="1" applyFill="1" applyBorder="1" applyAlignment="1">
      <alignment horizontal="center" wrapText="1"/>
    </xf>
    <xf numFmtId="43" fontId="16" fillId="0" borderId="13" xfId="1" applyFont="1" applyFill="1" applyBorder="1" applyAlignment="1">
      <alignment horizontal="center" wrapText="1"/>
    </xf>
    <xf numFmtId="43" fontId="16" fillId="0" borderId="19" xfId="1" applyFont="1" applyFill="1" applyBorder="1" applyAlignment="1">
      <alignment horizontal="center" wrapText="1"/>
    </xf>
    <xf numFmtId="43" fontId="22" fillId="0" borderId="12" xfId="1" applyFont="1" applyFill="1" applyBorder="1" applyAlignment="1">
      <alignment horizontal="center" wrapText="1"/>
    </xf>
    <xf numFmtId="43" fontId="22" fillId="0" borderId="13" xfId="1" applyFont="1" applyFill="1" applyBorder="1" applyAlignment="1">
      <alignment horizontal="center" wrapText="1"/>
    </xf>
    <xf numFmtId="43" fontId="22" fillId="0" borderId="19" xfId="1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3" fontId="0" fillId="0" borderId="0" xfId="0" applyNumberFormat="1" applyFill="1" applyAlignment="1"/>
    <xf numFmtId="0" fontId="16" fillId="0" borderId="0" xfId="0" applyFont="1" applyFill="1" applyAlignment="1">
      <alignment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43" fontId="16" fillId="7" borderId="11" xfId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43" fontId="16" fillId="7" borderId="11" xfId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3" fontId="5" fillId="8" borderId="16" xfId="1" applyFont="1" applyFill="1" applyBorder="1" applyAlignment="1">
      <alignment horizontal="center" wrapText="1"/>
    </xf>
    <xf numFmtId="43" fontId="5" fillId="8" borderId="20" xfId="1" applyFont="1" applyFill="1" applyBorder="1" applyAlignment="1">
      <alignment horizontal="center" wrapText="1"/>
    </xf>
    <xf numFmtId="43" fontId="5" fillId="8" borderId="17" xfId="1" applyFont="1" applyFill="1" applyBorder="1" applyAlignment="1">
      <alignment horizontal="center" wrapText="1"/>
    </xf>
    <xf numFmtId="0" fontId="16" fillId="8" borderId="14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43" fontId="16" fillId="8" borderId="19" xfId="1" applyFont="1" applyFill="1" applyBorder="1" applyAlignment="1">
      <alignment horizontal="right" wrapText="1"/>
    </xf>
    <xf numFmtId="43" fontId="16" fillId="8" borderId="13" xfId="1" applyFont="1" applyFill="1" applyBorder="1" applyAlignment="1">
      <alignment horizontal="right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43" fontId="16" fillId="8" borderId="12" xfId="1" applyFont="1" applyFill="1" applyBorder="1" applyAlignment="1">
      <alignment horizontal="center" wrapText="1"/>
    </xf>
    <xf numFmtId="43" fontId="16" fillId="8" borderId="13" xfId="1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2" fontId="11" fillId="10" borderId="11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10" borderId="11" xfId="0" applyNumberFormat="1" applyFont="1" applyFill="1" applyBorder="1" applyAlignment="1">
      <alignment horizontal="center" vertical="center" wrapText="1"/>
    </xf>
    <xf numFmtId="2" fontId="11" fillId="8" borderId="11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5" borderId="11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4" fontId="11" fillId="5" borderId="11" xfId="0" applyNumberFormat="1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Normal="100" workbookViewId="0">
      <selection activeCell="N19" sqref="N19"/>
    </sheetView>
  </sheetViews>
  <sheetFormatPr defaultColWidth="8.875" defaultRowHeight="14.25" x14ac:dyDescent="0.2"/>
  <cols>
    <col min="1" max="1" width="16.625" customWidth="1"/>
    <col min="2" max="2" width="4.75" customWidth="1"/>
    <col min="3" max="3" width="8.875" customWidth="1"/>
    <col min="4" max="4" width="14.875" customWidth="1"/>
    <col min="5" max="5" width="11.5" customWidth="1"/>
    <col min="6" max="6" width="11.875" customWidth="1"/>
    <col min="7" max="7" width="10.375" customWidth="1"/>
    <col min="8" max="8" width="8.375" customWidth="1"/>
    <col min="9" max="9" width="11.625" customWidth="1"/>
    <col min="10" max="10" width="13.375" customWidth="1"/>
    <col min="11" max="11" width="10" customWidth="1"/>
    <col min="12" max="12" width="9.125" customWidth="1"/>
  </cols>
  <sheetData>
    <row r="1" spans="1:13" ht="21" x14ac:dyDescent="0.35">
      <c r="A1" s="170" t="s">
        <v>76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3" s="22" customFormat="1" ht="19.5" customHeight="1" x14ac:dyDescent="0.2">
      <c r="A2" s="171" t="s">
        <v>105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3" s="22" customFormat="1" ht="17.100000000000001" customHeight="1" x14ac:dyDescent="0.2">
      <c r="A3" s="172" t="s">
        <v>71</v>
      </c>
      <c r="B3" s="172"/>
      <c r="C3" s="174" t="s">
        <v>106</v>
      </c>
      <c r="D3" s="174"/>
      <c r="E3" s="174"/>
      <c r="F3" s="172"/>
      <c r="G3" s="174"/>
      <c r="H3" s="174"/>
      <c r="I3" s="174"/>
      <c r="J3" s="174"/>
      <c r="K3" s="174"/>
      <c r="L3" s="174"/>
    </row>
    <row r="4" spans="1:13" s="22" customFormat="1" ht="17.100000000000001" customHeight="1" x14ac:dyDescent="0.2">
      <c r="A4" s="172"/>
      <c r="B4" s="173"/>
      <c r="C4" s="168" t="s">
        <v>90</v>
      </c>
      <c r="D4" s="168" t="s">
        <v>86</v>
      </c>
      <c r="E4" s="168" t="s">
        <v>87</v>
      </c>
      <c r="F4" s="175" t="s">
        <v>88</v>
      </c>
      <c r="G4" s="176" t="s">
        <v>89</v>
      </c>
      <c r="H4" s="176" t="s">
        <v>91</v>
      </c>
      <c r="I4" s="176" t="s">
        <v>92</v>
      </c>
      <c r="J4" s="176" t="s">
        <v>78</v>
      </c>
      <c r="K4" s="168" t="s">
        <v>101</v>
      </c>
      <c r="L4" s="109" t="s">
        <v>0</v>
      </c>
    </row>
    <row r="5" spans="1:13" s="22" customFormat="1" ht="17.100000000000001" customHeight="1" x14ac:dyDescent="0.2">
      <c r="A5" s="172"/>
      <c r="B5" s="173"/>
      <c r="C5" s="169"/>
      <c r="D5" s="169"/>
      <c r="E5" s="169"/>
      <c r="F5" s="175"/>
      <c r="G5" s="176"/>
      <c r="H5" s="176"/>
      <c r="I5" s="176"/>
      <c r="J5" s="176"/>
      <c r="K5" s="169"/>
      <c r="L5" s="110" t="s">
        <v>1</v>
      </c>
    </row>
    <row r="6" spans="1:13" s="78" customFormat="1" ht="15" customHeight="1" x14ac:dyDescent="0.3">
      <c r="A6" s="74" t="s">
        <v>2</v>
      </c>
      <c r="B6" s="75" t="s">
        <v>3</v>
      </c>
      <c r="C6" s="76"/>
      <c r="D6" s="77"/>
      <c r="E6" s="77"/>
      <c r="F6" s="77"/>
      <c r="G6" s="77"/>
      <c r="H6" s="77"/>
      <c r="I6" s="77"/>
      <c r="J6" s="77"/>
      <c r="K6" s="77"/>
      <c r="L6" s="108"/>
    </row>
    <row r="7" spans="1:13" s="78" customFormat="1" ht="15" hidden="1" customHeight="1" x14ac:dyDescent="0.3">
      <c r="A7" s="79" t="s">
        <v>54</v>
      </c>
      <c r="B7" s="80"/>
      <c r="C7" s="81">
        <v>16</v>
      </c>
      <c r="D7" s="81">
        <v>32.5</v>
      </c>
      <c r="E7" s="81">
        <v>54</v>
      </c>
      <c r="F7" s="81">
        <v>62.5</v>
      </c>
      <c r="G7" s="81">
        <v>62.5</v>
      </c>
      <c r="H7" s="81">
        <v>62.5</v>
      </c>
      <c r="I7" s="81">
        <v>62.5</v>
      </c>
      <c r="J7" s="81">
        <v>62.5</v>
      </c>
      <c r="K7" s="81"/>
      <c r="L7" s="82">
        <f t="shared" ref="L7" si="0">SUM(C7:F7)</f>
        <v>165</v>
      </c>
    </row>
    <row r="8" spans="1:13" s="86" customFormat="1" ht="15" customHeight="1" x14ac:dyDescent="0.3">
      <c r="A8" s="83" t="s">
        <v>4</v>
      </c>
      <c r="B8" s="84" t="s">
        <v>5</v>
      </c>
      <c r="C8" s="85">
        <f>'ปกติ ตรี'!G5+'ปกติ ตรี'!H5</f>
        <v>1768</v>
      </c>
      <c r="D8" s="85">
        <f>'ปกติ ตรี'!G7+'ปกติ ตรี'!H7</f>
        <v>670</v>
      </c>
      <c r="E8" s="85">
        <f>'ปกติ ตรี'!G9+'ปกติ ตรี'!H9</f>
        <v>951</v>
      </c>
      <c r="F8" s="85">
        <f>'ปกติ ตรี'!G11+'ปกติ ตรี'!H11</f>
        <v>1730</v>
      </c>
      <c r="G8" s="85">
        <f>'ปกติ ตรี'!G13+'ปกติ ตรี'!H13</f>
        <v>153</v>
      </c>
      <c r="H8" s="85">
        <f>'ปกติ ตรี'!G15+'ปกติ ตรี'!H15</f>
        <v>714</v>
      </c>
      <c r="I8" s="85">
        <f>'ปกติ ตรี'!G17+'ปกติ ตรี'!H17</f>
        <v>598</v>
      </c>
      <c r="J8" s="85">
        <f>'ปกติ ตรี'!G19+'ปกติ ตรี'!H19</f>
        <v>647</v>
      </c>
      <c r="K8" s="85">
        <f>'ปกติ ตรี'!G21+'ปกติ ตรี'!H21</f>
        <v>3</v>
      </c>
      <c r="L8" s="85">
        <f>SUM(C8:K8)</f>
        <v>7234</v>
      </c>
    </row>
    <row r="9" spans="1:13" s="78" customFormat="1" ht="15" customHeight="1" x14ac:dyDescent="0.3">
      <c r="A9" s="79" t="s">
        <v>104</v>
      </c>
      <c r="B9" s="80" t="s">
        <v>47</v>
      </c>
      <c r="C9" s="87">
        <f>C8/18</f>
        <v>98.222222222222229</v>
      </c>
      <c r="D9" s="87">
        <f t="shared" ref="D9:I9" si="1">D8/18</f>
        <v>37.222222222222221</v>
      </c>
      <c r="E9" s="87">
        <f t="shared" si="1"/>
        <v>52.833333333333336</v>
      </c>
      <c r="F9" s="87">
        <f t="shared" si="1"/>
        <v>96.111111111111114</v>
      </c>
      <c r="G9" s="87">
        <f t="shared" si="1"/>
        <v>8.5</v>
      </c>
      <c r="H9" s="87">
        <f t="shared" si="1"/>
        <v>39.666666666666664</v>
      </c>
      <c r="I9" s="87">
        <f t="shared" si="1"/>
        <v>33.222222222222221</v>
      </c>
      <c r="J9" s="87">
        <f>J8/18</f>
        <v>35.944444444444443</v>
      </c>
      <c r="K9" s="87">
        <f>K8/18</f>
        <v>0.16666666666666666</v>
      </c>
      <c r="L9" s="85">
        <f t="shared" ref="L9:L11" si="2">SUM(C9:K9)</f>
        <v>401.88888888888897</v>
      </c>
      <c r="M9" s="153"/>
    </row>
    <row r="10" spans="1:13" s="78" customFormat="1" ht="15" customHeight="1" x14ac:dyDescent="0.3">
      <c r="A10" s="79" t="s">
        <v>7</v>
      </c>
      <c r="B10" s="80" t="s">
        <v>5</v>
      </c>
      <c r="C10" s="87">
        <f>'พิเศษ ตรี'!F19+'พิเศษ ตรี'!G19+'พิเศษ ตรี'!H19</f>
        <v>276</v>
      </c>
      <c r="D10" s="87">
        <f>'พิเศษ ตรี'!F15+'พิเศษ ตรี'!G15+'พิเศษ ตรี'!H15</f>
        <v>131</v>
      </c>
      <c r="E10" s="87">
        <f>'พิเศษ ตรี'!F5+'พิเศษ ตรี'!G5+'พิเศษ ตรี'!H5</f>
        <v>0</v>
      </c>
      <c r="F10" s="87">
        <f>'พิเศษ ตรี'!F7+'พิเศษ ตรี'!G7+'พิเศษ ตรี'!H7</f>
        <v>252</v>
      </c>
      <c r="G10" s="87">
        <f>'พิเศษ ตรี'!F9+'พิเศษ ตรี'!G9+'พิเศษ ตรี'!H9</f>
        <v>0</v>
      </c>
      <c r="H10" s="87">
        <f>'พิเศษ ตรี'!F11+'พิเศษ ตรี'!G11+'พิเศษ ตรี'!H11</f>
        <v>183</v>
      </c>
      <c r="I10" s="87">
        <v>0</v>
      </c>
      <c r="J10" s="87">
        <f>'พิเศษ ตรี'!F13+'พิเศษ ตรี'!G13+'พิเศษ ตรี'!H13</f>
        <v>222</v>
      </c>
      <c r="K10" s="87">
        <f>'พิเศษ ตรี'!F17+'พิเศษ ตรี'!G17+'พิเศษ ตรี'!H17</f>
        <v>42</v>
      </c>
      <c r="L10" s="85">
        <f t="shared" si="2"/>
        <v>1106</v>
      </c>
    </row>
    <row r="11" spans="1:13" s="78" customFormat="1" ht="15" customHeight="1" x14ac:dyDescent="0.3">
      <c r="A11" s="79" t="s">
        <v>93</v>
      </c>
      <c r="B11" s="80" t="s">
        <v>6</v>
      </c>
      <c r="C11" s="87">
        <f>C10/12</f>
        <v>23</v>
      </c>
      <c r="D11" s="87">
        <f t="shared" ref="D11:K11" si="3">D10/12</f>
        <v>10.916666666666666</v>
      </c>
      <c r="E11" s="87">
        <f t="shared" si="3"/>
        <v>0</v>
      </c>
      <c r="F11" s="87">
        <f t="shared" si="3"/>
        <v>21</v>
      </c>
      <c r="G11" s="87">
        <f t="shared" si="3"/>
        <v>0</v>
      </c>
      <c r="H11" s="87">
        <f t="shared" si="3"/>
        <v>15.25</v>
      </c>
      <c r="I11" s="87">
        <f t="shared" si="3"/>
        <v>0</v>
      </c>
      <c r="J11" s="87">
        <f t="shared" si="3"/>
        <v>18.5</v>
      </c>
      <c r="K11" s="87">
        <f t="shared" si="3"/>
        <v>3.5</v>
      </c>
      <c r="L11" s="85">
        <f t="shared" si="2"/>
        <v>92.166666666666657</v>
      </c>
      <c r="M11" s="153"/>
    </row>
    <row r="12" spans="1:13" s="78" customFormat="1" ht="15" customHeight="1" x14ac:dyDescent="0.3">
      <c r="A12" s="88" t="s">
        <v>0</v>
      </c>
      <c r="B12" s="89" t="s">
        <v>6</v>
      </c>
      <c r="C12" s="90">
        <f>C11+C9</f>
        <v>121.22222222222223</v>
      </c>
      <c r="D12" s="90">
        <f t="shared" ref="D12:K12" si="4">D11+D9</f>
        <v>48.138888888888886</v>
      </c>
      <c r="E12" s="90">
        <f t="shared" si="4"/>
        <v>52.833333333333336</v>
      </c>
      <c r="F12" s="90">
        <f t="shared" si="4"/>
        <v>117.11111111111111</v>
      </c>
      <c r="G12" s="90">
        <f t="shared" si="4"/>
        <v>8.5</v>
      </c>
      <c r="H12" s="90">
        <f t="shared" si="4"/>
        <v>54.916666666666664</v>
      </c>
      <c r="I12" s="90">
        <f t="shared" si="4"/>
        <v>33.222222222222221</v>
      </c>
      <c r="J12" s="90">
        <f t="shared" si="4"/>
        <v>54.444444444444443</v>
      </c>
      <c r="K12" s="90">
        <f t="shared" si="4"/>
        <v>3.6666666666666665</v>
      </c>
      <c r="L12" s="90">
        <f>SUM(C12:K12)</f>
        <v>494.0555555555556</v>
      </c>
    </row>
    <row r="13" spans="1:13" s="78" customFormat="1" ht="15" customHeight="1" x14ac:dyDescent="0.3">
      <c r="A13" s="122"/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3" s="78" customFormat="1" ht="15" customHeight="1" x14ac:dyDescent="0.3">
      <c r="A14" s="179" t="s">
        <v>71</v>
      </c>
      <c r="B14" s="180"/>
      <c r="C14" s="165" t="s">
        <v>107</v>
      </c>
      <c r="D14" s="166"/>
      <c r="E14" s="166"/>
      <c r="F14" s="166"/>
      <c r="G14" s="166"/>
      <c r="H14" s="166"/>
      <c r="I14" s="166"/>
      <c r="J14" s="166"/>
      <c r="K14" s="166"/>
      <c r="L14" s="167"/>
    </row>
    <row r="15" spans="1:13" s="78" customFormat="1" ht="15" customHeight="1" x14ac:dyDescent="0.3">
      <c r="A15" s="181"/>
      <c r="B15" s="182"/>
      <c r="C15" s="183"/>
      <c r="D15" s="184"/>
      <c r="E15" s="133"/>
      <c r="F15" s="134"/>
      <c r="G15" s="134"/>
      <c r="H15" s="134"/>
      <c r="I15" s="134"/>
      <c r="J15" s="177" t="s">
        <v>75</v>
      </c>
      <c r="K15" s="177"/>
      <c r="L15" s="178"/>
    </row>
    <row r="16" spans="1:13" s="78" customFormat="1" ht="15" customHeight="1" x14ac:dyDescent="0.3">
      <c r="A16" s="74"/>
      <c r="B16" s="125" t="s">
        <v>3</v>
      </c>
      <c r="C16" s="135"/>
      <c r="D16" s="136"/>
      <c r="E16" s="135"/>
      <c r="F16" s="137"/>
      <c r="G16" s="137"/>
      <c r="H16" s="137"/>
      <c r="I16" s="137"/>
      <c r="J16" s="137"/>
      <c r="K16" s="137"/>
      <c r="L16" s="136"/>
    </row>
    <row r="17" spans="1:17" s="78" customFormat="1" ht="15" customHeight="1" x14ac:dyDescent="0.3">
      <c r="A17" s="79" t="s">
        <v>4</v>
      </c>
      <c r="B17" s="126" t="s">
        <v>5</v>
      </c>
      <c r="C17" s="141"/>
      <c r="D17" s="142">
        <v>0</v>
      </c>
      <c r="E17" s="141"/>
      <c r="F17" s="143"/>
      <c r="G17" s="143"/>
      <c r="H17" s="143"/>
      <c r="I17" s="143"/>
      <c r="J17" s="143"/>
      <c r="K17" s="143"/>
      <c r="L17" s="142">
        <f>D17</f>
        <v>0</v>
      </c>
    </row>
    <row r="18" spans="1:17" s="78" customFormat="1" ht="15" customHeight="1" x14ac:dyDescent="0.3">
      <c r="A18" s="79" t="s">
        <v>93</v>
      </c>
      <c r="B18" s="126" t="s">
        <v>6</v>
      </c>
      <c r="C18" s="131"/>
      <c r="D18" s="132">
        <v>0</v>
      </c>
      <c r="E18" s="131"/>
      <c r="F18" s="130"/>
      <c r="G18" s="130"/>
      <c r="H18" s="130"/>
      <c r="I18" s="130"/>
      <c r="J18" s="130"/>
      <c r="K18" s="130"/>
      <c r="L18" s="142">
        <f t="shared" ref="L18:L21" si="5">D18</f>
        <v>0</v>
      </c>
    </row>
    <row r="19" spans="1:17" s="92" customFormat="1" ht="15" customHeight="1" x14ac:dyDescent="0.3">
      <c r="A19" s="91" t="s">
        <v>7</v>
      </c>
      <c r="B19" s="127" t="s">
        <v>5</v>
      </c>
      <c r="C19" s="144"/>
      <c r="D19" s="145">
        <v>0</v>
      </c>
      <c r="E19" s="144"/>
      <c r="F19" s="146"/>
      <c r="G19" s="146"/>
      <c r="H19" s="146"/>
      <c r="I19" s="146"/>
      <c r="J19" s="146"/>
      <c r="K19" s="146"/>
      <c r="L19" s="142">
        <f t="shared" si="5"/>
        <v>0</v>
      </c>
    </row>
    <row r="20" spans="1:17" s="78" customFormat="1" ht="15" customHeight="1" x14ac:dyDescent="0.3">
      <c r="A20" s="79" t="s">
        <v>94</v>
      </c>
      <c r="B20" s="126" t="s">
        <v>6</v>
      </c>
      <c r="C20" s="131"/>
      <c r="D20" s="132">
        <f>D19/16</f>
        <v>0</v>
      </c>
      <c r="E20" s="131"/>
      <c r="F20" s="130"/>
      <c r="G20" s="130"/>
      <c r="H20" s="130"/>
      <c r="I20" s="130"/>
      <c r="J20" s="130"/>
      <c r="K20" s="130"/>
      <c r="L20" s="142">
        <f t="shared" si="5"/>
        <v>0</v>
      </c>
    </row>
    <row r="21" spans="1:17" s="78" customFormat="1" ht="39.75" customHeight="1" x14ac:dyDescent="0.3">
      <c r="A21" s="121" t="s">
        <v>9</v>
      </c>
      <c r="B21" s="128" t="s">
        <v>6</v>
      </c>
      <c r="C21" s="138"/>
      <c r="D21" s="139">
        <f>D20*2</f>
        <v>0</v>
      </c>
      <c r="E21" s="138"/>
      <c r="F21" s="140"/>
      <c r="G21" s="140"/>
      <c r="H21" s="140"/>
      <c r="I21" s="140"/>
      <c r="J21" s="140"/>
      <c r="K21" s="140"/>
      <c r="L21" s="139">
        <f t="shared" si="5"/>
        <v>0</v>
      </c>
    </row>
    <row r="22" spans="1:17" s="78" customFormat="1" ht="15" hidden="1" customHeight="1" x14ac:dyDescent="0.3">
      <c r="A22" s="88" t="s">
        <v>48</v>
      </c>
      <c r="B22" s="89" t="s">
        <v>6</v>
      </c>
      <c r="C22" s="129">
        <f t="shared" ref="C22:J22" si="6">C21+C12</f>
        <v>121.22222222222223</v>
      </c>
      <c r="D22" s="129">
        <f t="shared" si="6"/>
        <v>48.138888888888886</v>
      </c>
      <c r="E22" s="129">
        <f t="shared" si="6"/>
        <v>52.833333333333336</v>
      </c>
      <c r="F22" s="129">
        <f t="shared" si="6"/>
        <v>117.11111111111111</v>
      </c>
      <c r="G22" s="129">
        <f t="shared" si="6"/>
        <v>8.5</v>
      </c>
      <c r="H22" s="129">
        <f t="shared" si="6"/>
        <v>54.916666666666664</v>
      </c>
      <c r="I22" s="129">
        <f t="shared" si="6"/>
        <v>33.222222222222221</v>
      </c>
      <c r="J22" s="129">
        <f t="shared" si="6"/>
        <v>54.444444444444443</v>
      </c>
      <c r="K22" s="129"/>
      <c r="L22" s="129">
        <f>SUM(C22:F22)</f>
        <v>339.30555555555554</v>
      </c>
    </row>
    <row r="23" spans="1:17" s="22" customFormat="1" ht="17.100000000000001" hidden="1" customHeight="1" x14ac:dyDescent="0.2">
      <c r="A23" s="41" t="s">
        <v>10</v>
      </c>
      <c r="B23" s="185" t="s">
        <v>6</v>
      </c>
      <c r="C23" s="161">
        <f t="shared" ref="C23:J23" si="7">C20+C12+C18</f>
        <v>121.22222222222223</v>
      </c>
      <c r="D23" s="161">
        <f t="shared" si="7"/>
        <v>48.138888888888886</v>
      </c>
      <c r="E23" s="161">
        <f t="shared" si="7"/>
        <v>52.833333333333336</v>
      </c>
      <c r="F23" s="161">
        <f t="shared" si="7"/>
        <v>117.11111111111111</v>
      </c>
      <c r="G23" s="161">
        <f t="shared" si="7"/>
        <v>8.5</v>
      </c>
      <c r="H23" s="161">
        <f t="shared" si="7"/>
        <v>54.916666666666664</v>
      </c>
      <c r="I23" s="161">
        <f t="shared" si="7"/>
        <v>33.222222222222221</v>
      </c>
      <c r="J23" s="161">
        <f t="shared" si="7"/>
        <v>54.444444444444443</v>
      </c>
      <c r="K23" s="156"/>
      <c r="L23" s="161">
        <f>SUM(C23:F24)</f>
        <v>339.30555555555554</v>
      </c>
    </row>
    <row r="24" spans="1:17" s="22" customFormat="1" ht="17.100000000000001" hidden="1" customHeight="1" x14ac:dyDescent="0.2">
      <c r="A24" s="42" t="s">
        <v>49</v>
      </c>
      <c r="B24" s="185"/>
      <c r="C24" s="161"/>
      <c r="D24" s="161"/>
      <c r="E24" s="161"/>
      <c r="F24" s="161"/>
      <c r="G24" s="161"/>
      <c r="H24" s="161"/>
      <c r="I24" s="161"/>
      <c r="J24" s="161"/>
      <c r="K24" s="156"/>
      <c r="L24" s="161"/>
    </row>
    <row r="25" spans="1:17" s="22" customFormat="1" ht="17.100000000000001" hidden="1" customHeight="1" x14ac:dyDescent="0.2">
      <c r="A25" s="35" t="s">
        <v>55</v>
      </c>
      <c r="B25" s="33"/>
      <c r="C25" s="32">
        <f t="shared" ref="C25:J25" si="8">C22/C7</f>
        <v>7.5763888888888893</v>
      </c>
      <c r="D25" s="38">
        <f t="shared" si="8"/>
        <v>1.481196581196581</v>
      </c>
      <c r="E25" s="38">
        <f t="shared" si="8"/>
        <v>0.97839506172839508</v>
      </c>
      <c r="F25" s="38">
        <f t="shared" si="8"/>
        <v>1.8737777777777778</v>
      </c>
      <c r="G25" s="38">
        <f t="shared" si="8"/>
        <v>0.13600000000000001</v>
      </c>
      <c r="H25" s="38">
        <f t="shared" si="8"/>
        <v>0.8786666666666666</v>
      </c>
      <c r="I25" s="38">
        <f t="shared" si="8"/>
        <v>0.53155555555555556</v>
      </c>
      <c r="J25" s="38">
        <f t="shared" si="8"/>
        <v>0.87111111111111106</v>
      </c>
      <c r="K25" s="38"/>
      <c r="L25" s="34"/>
    </row>
    <row r="26" spans="1:17" s="22" customFormat="1" ht="17.100000000000001" hidden="1" customHeight="1" x14ac:dyDescent="0.2">
      <c r="A26" s="35" t="s">
        <v>56</v>
      </c>
      <c r="B26" s="33"/>
      <c r="C26" s="36" t="s">
        <v>57</v>
      </c>
      <c r="D26" s="36" t="s">
        <v>57</v>
      </c>
      <c r="E26" s="36" t="s">
        <v>58</v>
      </c>
      <c r="F26" s="36" t="s">
        <v>59</v>
      </c>
      <c r="G26" s="36" t="s">
        <v>59</v>
      </c>
      <c r="H26" s="36" t="s">
        <v>59</v>
      </c>
      <c r="I26" s="36" t="s">
        <v>59</v>
      </c>
      <c r="J26" s="36" t="s">
        <v>59</v>
      </c>
      <c r="K26" s="36"/>
      <c r="L26" s="36"/>
    </row>
    <row r="27" spans="1:17" s="22" customFormat="1" ht="17.100000000000001" hidden="1" customHeight="1" x14ac:dyDescent="0.2">
      <c r="A27" s="31" t="s">
        <v>51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</row>
    <row r="28" spans="1:17" s="22" customFormat="1" ht="17.100000000000001" hidden="1" customHeight="1" x14ac:dyDescent="0.2">
      <c r="A28" s="50" t="s">
        <v>61</v>
      </c>
      <c r="B28" s="49"/>
      <c r="C28" s="51">
        <f>((C25-20)/20)*100</f>
        <v>-62.11805555555555</v>
      </c>
      <c r="D28" s="51">
        <f>((D25-20)/20)*100</f>
        <v>-92.59401709401709</v>
      </c>
      <c r="E28" s="51">
        <f>((E25-30)/30)*100</f>
        <v>-96.738683127572017</v>
      </c>
      <c r="F28" s="51">
        <f>((F25-25)/25)*100</f>
        <v>-92.504888888888885</v>
      </c>
      <c r="G28" s="51">
        <f>((G25-25)/25)*100</f>
        <v>-99.456000000000003</v>
      </c>
      <c r="H28" s="51">
        <f>((H25-25)/25)*100</f>
        <v>-96.48533333333333</v>
      </c>
      <c r="I28" s="51">
        <f>((I25-25)/25)*100</f>
        <v>-97.873777777777775</v>
      </c>
      <c r="J28" s="51">
        <f>((J25-25)/25)*100</f>
        <v>-96.515555555555551</v>
      </c>
      <c r="K28" s="51"/>
      <c r="L28" s="51"/>
    </row>
    <row r="29" spans="1:17" s="22" customFormat="1" ht="17.100000000000001" hidden="1" customHeight="1" x14ac:dyDescent="0.2">
      <c r="A29" s="50" t="s">
        <v>60</v>
      </c>
      <c r="B29" s="49"/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/>
      <c r="L29" s="51"/>
    </row>
    <row r="30" spans="1:17" s="72" customFormat="1" ht="15" customHeight="1" x14ac:dyDescent="0.25">
      <c r="A30" s="71" t="s">
        <v>50</v>
      </c>
      <c r="B30" s="163" t="s">
        <v>74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s="72" customFormat="1" ht="15" customHeight="1" x14ac:dyDescent="0.25">
      <c r="A31" s="73"/>
      <c r="B31" s="164" t="s">
        <v>95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7" s="72" customFormat="1" ht="15" customHeight="1" x14ac:dyDescent="0.25">
      <c r="A32" s="73"/>
      <c r="B32" s="154" t="s">
        <v>73</v>
      </c>
      <c r="C32" s="154"/>
      <c r="D32" s="154"/>
      <c r="E32" s="154"/>
      <c r="F32" s="154"/>
      <c r="G32" s="154"/>
      <c r="H32" s="154"/>
      <c r="I32" s="73"/>
      <c r="J32" s="73"/>
      <c r="K32" s="73"/>
      <c r="L32" s="73"/>
      <c r="M32" s="73"/>
      <c r="N32" s="73"/>
      <c r="O32" s="73"/>
      <c r="P32" s="73"/>
      <c r="Q32" s="73"/>
    </row>
    <row r="33" spans="1:17" s="72" customFormat="1" ht="15" customHeight="1" x14ac:dyDescent="0.25">
      <c r="A33" s="73"/>
      <c r="B33" s="164" t="s">
        <v>72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s="72" customFormat="1" ht="15" customHeight="1" x14ac:dyDescent="0.25">
      <c r="A34" s="154" t="s">
        <v>11</v>
      </c>
      <c r="B34" s="164" t="s">
        <v>96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1:17" s="22" customFormat="1" ht="12.95" customHeight="1" x14ac:dyDescent="0.2">
      <c r="B35" s="164" t="s">
        <v>97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1:17" s="22" customFormat="1" ht="12.95" customHeight="1" x14ac:dyDescent="0.2">
      <c r="B36" s="154"/>
      <c r="C36" s="154"/>
      <c r="D36" s="154"/>
      <c r="E36" s="154"/>
      <c r="F36" s="154"/>
      <c r="G36" s="154"/>
      <c r="H36" s="154"/>
      <c r="I36" s="154"/>
      <c r="J36" s="154"/>
      <c r="K36" s="157"/>
      <c r="L36" s="154"/>
      <c r="M36" s="154"/>
      <c r="N36" s="154"/>
      <c r="O36" s="154"/>
      <c r="P36" s="154"/>
      <c r="Q36" s="154"/>
    </row>
    <row r="37" spans="1:17" s="22" customFormat="1" ht="14.1" customHeight="1" x14ac:dyDescent="0.2">
      <c r="A37" s="160" t="s">
        <v>108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7" s="22" customFormat="1" ht="14.1" customHeight="1" x14ac:dyDescent="0.2">
      <c r="A38" s="160" t="s">
        <v>53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</row>
  </sheetData>
  <mergeCells count="35">
    <mergeCell ref="A1:L1"/>
    <mergeCell ref="A2:L2"/>
    <mergeCell ref="L23:L24"/>
    <mergeCell ref="A3:B5"/>
    <mergeCell ref="C3:L3"/>
    <mergeCell ref="F4:F5"/>
    <mergeCell ref="E4:E5"/>
    <mergeCell ref="G4:G5"/>
    <mergeCell ref="H4:H5"/>
    <mergeCell ref="I4:I5"/>
    <mergeCell ref="J4:J5"/>
    <mergeCell ref="J15:L15"/>
    <mergeCell ref="A14:B15"/>
    <mergeCell ref="C15:D15"/>
    <mergeCell ref="B23:B24"/>
    <mergeCell ref="D4:D5"/>
    <mergeCell ref="C14:L14"/>
    <mergeCell ref="J23:J24"/>
    <mergeCell ref="C4:C5"/>
    <mergeCell ref="F23:F24"/>
    <mergeCell ref="B35:Q35"/>
    <mergeCell ref="K4:K5"/>
    <mergeCell ref="A38:L38"/>
    <mergeCell ref="A37:L37"/>
    <mergeCell ref="D23:D24"/>
    <mergeCell ref="E23:E24"/>
    <mergeCell ref="B27:L27"/>
    <mergeCell ref="C23:C24"/>
    <mergeCell ref="G23:G24"/>
    <mergeCell ref="H23:H24"/>
    <mergeCell ref="I23:I24"/>
    <mergeCell ref="B30:Q30"/>
    <mergeCell ref="B31:Q31"/>
    <mergeCell ref="B33:Q33"/>
    <mergeCell ref="B34:Q34"/>
  </mergeCells>
  <pageMargins left="0.49" right="0.16" top="0.18" bottom="0.16" header="0.18" footer="0.16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21" sqref="A21"/>
    </sheetView>
  </sheetViews>
  <sheetFormatPr defaultRowHeight="14.25" x14ac:dyDescent="0.2"/>
  <cols>
    <col min="1" max="1" width="40.625" customWidth="1"/>
    <col min="2" max="2" width="15.625" customWidth="1"/>
    <col min="3" max="6" width="10.625" hidden="1" customWidth="1"/>
    <col min="7" max="8" width="30.625" customWidth="1"/>
  </cols>
  <sheetData>
    <row r="1" spans="1:12" x14ac:dyDescent="0.2">
      <c r="A1" s="190" t="s">
        <v>76</v>
      </c>
      <c r="B1" s="190"/>
      <c r="C1" s="190"/>
      <c r="D1" s="190"/>
      <c r="E1" s="190"/>
      <c r="F1" s="190"/>
      <c r="G1" s="151"/>
      <c r="H1" s="151"/>
    </row>
    <row r="2" spans="1:12" s="22" customFormat="1" ht="19.5" customHeight="1" x14ac:dyDescent="0.2">
      <c r="A2" s="191" t="s">
        <v>44</v>
      </c>
      <c r="B2" s="191"/>
      <c r="C2" s="191"/>
      <c r="D2" s="191"/>
      <c r="E2" s="191"/>
      <c r="F2" s="191"/>
      <c r="G2" s="152"/>
      <c r="H2" s="152"/>
      <c r="I2" s="28"/>
      <c r="J2" s="28"/>
      <c r="K2" s="28"/>
      <c r="L2" s="28"/>
    </row>
    <row r="3" spans="1:12" s="22" customFormat="1" ht="19.5" customHeight="1" x14ac:dyDescent="0.2">
      <c r="A3" s="189" t="s">
        <v>84</v>
      </c>
      <c r="B3" s="189" t="s">
        <v>3</v>
      </c>
      <c r="C3" s="189" t="s">
        <v>45</v>
      </c>
      <c r="D3" s="189"/>
      <c r="E3" s="189" t="s">
        <v>66</v>
      </c>
      <c r="F3" s="189"/>
      <c r="G3" s="189" t="s">
        <v>98</v>
      </c>
      <c r="H3" s="189"/>
      <c r="I3" s="28"/>
      <c r="J3" s="28"/>
      <c r="K3" s="28"/>
      <c r="L3" s="28"/>
    </row>
    <row r="4" spans="1:12" s="22" customFormat="1" ht="19.5" customHeight="1" x14ac:dyDescent="0.2">
      <c r="A4" s="189"/>
      <c r="B4" s="189"/>
      <c r="C4" s="43" t="s">
        <v>29</v>
      </c>
      <c r="D4" s="43" t="s">
        <v>30</v>
      </c>
      <c r="E4" s="43" t="s">
        <v>63</v>
      </c>
      <c r="F4" s="43" t="s">
        <v>64</v>
      </c>
      <c r="G4" s="43" t="s">
        <v>99</v>
      </c>
      <c r="H4" s="43" t="s">
        <v>100</v>
      </c>
      <c r="I4" s="28"/>
      <c r="J4" s="28"/>
      <c r="K4" s="28"/>
      <c r="L4" s="28"/>
    </row>
    <row r="5" spans="1:12" s="22" customFormat="1" ht="19.5" customHeight="1" x14ac:dyDescent="0.2">
      <c r="A5" s="24" t="s">
        <v>82</v>
      </c>
      <c r="B5" s="25" t="s">
        <v>5</v>
      </c>
      <c r="C5" s="21">
        <v>732</v>
      </c>
      <c r="D5" s="21">
        <v>698</v>
      </c>
      <c r="E5" s="94">
        <v>319</v>
      </c>
      <c r="F5" s="94">
        <v>217</v>
      </c>
      <c r="G5" s="150">
        <v>1768</v>
      </c>
      <c r="H5" s="150"/>
      <c r="I5" s="28"/>
      <c r="J5" s="28"/>
      <c r="K5" s="28"/>
      <c r="L5" s="28"/>
    </row>
    <row r="6" spans="1:12" s="22" customFormat="1" ht="19.5" customHeight="1" x14ac:dyDescent="0.2">
      <c r="A6" s="26"/>
      <c r="B6" s="25" t="s">
        <v>5</v>
      </c>
      <c r="C6" s="186">
        <v>1430</v>
      </c>
      <c r="D6" s="186"/>
      <c r="E6" s="186">
        <f>SUM(E5:F5)</f>
        <v>536</v>
      </c>
      <c r="F6" s="186"/>
      <c r="G6" s="186">
        <f>SUM(G5:H5)</f>
        <v>1768</v>
      </c>
      <c r="H6" s="186"/>
      <c r="I6" s="28"/>
      <c r="J6" s="28"/>
      <c r="K6" s="28"/>
      <c r="L6" s="28"/>
    </row>
    <row r="7" spans="1:12" s="22" customFormat="1" ht="19.5" customHeight="1" x14ac:dyDescent="0.2">
      <c r="A7" s="24" t="s">
        <v>83</v>
      </c>
      <c r="B7" s="25" t="s">
        <v>5</v>
      </c>
      <c r="C7" s="20">
        <v>5569</v>
      </c>
      <c r="D7" s="20">
        <v>4538</v>
      </c>
      <c r="E7" s="94">
        <v>621</v>
      </c>
      <c r="F7" s="94">
        <v>580</v>
      </c>
      <c r="G7" s="150">
        <f>437+233</f>
        <v>670</v>
      </c>
      <c r="H7" s="150"/>
      <c r="I7" s="28"/>
      <c r="J7" s="28"/>
      <c r="K7" s="28"/>
      <c r="L7" s="28"/>
    </row>
    <row r="8" spans="1:12" s="22" customFormat="1" ht="19.5" customHeight="1" x14ac:dyDescent="0.2">
      <c r="A8" s="26"/>
      <c r="B8" s="25" t="s">
        <v>5</v>
      </c>
      <c r="C8" s="186">
        <v>10107</v>
      </c>
      <c r="D8" s="186"/>
      <c r="E8" s="186">
        <f>SUM(E7:F7)</f>
        <v>1201</v>
      </c>
      <c r="F8" s="186"/>
      <c r="G8" s="186">
        <f>SUM(G7:H7)</f>
        <v>670</v>
      </c>
      <c r="H8" s="186"/>
      <c r="I8" s="28"/>
      <c r="J8" s="28"/>
      <c r="K8" s="28"/>
      <c r="L8" s="28"/>
    </row>
    <row r="9" spans="1:12" s="22" customFormat="1" ht="19.5" customHeight="1" x14ac:dyDescent="0.2">
      <c r="A9" s="24" t="s">
        <v>81</v>
      </c>
      <c r="B9" s="25" t="s">
        <v>5</v>
      </c>
      <c r="C9" s="20">
        <v>13148</v>
      </c>
      <c r="D9" s="20">
        <v>12348</v>
      </c>
      <c r="E9" s="94">
        <v>370</v>
      </c>
      <c r="F9" s="94">
        <v>304</v>
      </c>
      <c r="G9" s="150">
        <v>951</v>
      </c>
      <c r="H9" s="150"/>
      <c r="I9" s="28"/>
      <c r="J9" s="28"/>
      <c r="K9" s="28"/>
      <c r="L9" s="28"/>
    </row>
    <row r="10" spans="1:12" s="22" customFormat="1" ht="19.5" customHeight="1" x14ac:dyDescent="0.2">
      <c r="A10" s="26"/>
      <c r="B10" s="25" t="s">
        <v>5</v>
      </c>
      <c r="C10" s="186">
        <v>25496</v>
      </c>
      <c r="D10" s="186"/>
      <c r="E10" s="186">
        <f>SUM(E9:F9)</f>
        <v>674</v>
      </c>
      <c r="F10" s="186"/>
      <c r="G10" s="186">
        <f>SUM(G9:H9)</f>
        <v>951</v>
      </c>
      <c r="H10" s="186"/>
      <c r="I10" s="28"/>
      <c r="J10" s="28"/>
      <c r="K10" s="28"/>
      <c r="L10" s="28"/>
    </row>
    <row r="11" spans="1:12" s="22" customFormat="1" ht="19.5" customHeight="1" x14ac:dyDescent="0.2">
      <c r="A11" s="97" t="s">
        <v>80</v>
      </c>
      <c r="B11" s="98" t="s">
        <v>5</v>
      </c>
      <c r="C11" s="95">
        <v>23781</v>
      </c>
      <c r="D11" s="95">
        <v>22160</v>
      </c>
      <c r="E11" s="96">
        <v>1485</v>
      </c>
      <c r="F11" s="96">
        <v>1593</v>
      </c>
      <c r="G11" s="149">
        <f>1278+452</f>
        <v>1730</v>
      </c>
      <c r="H11" s="149"/>
      <c r="I11" s="28"/>
      <c r="J11" s="28"/>
      <c r="K11" s="28"/>
      <c r="L11" s="28"/>
    </row>
    <row r="12" spans="1:12" s="22" customFormat="1" ht="19.5" customHeight="1" x14ac:dyDescent="0.2">
      <c r="A12" s="26"/>
      <c r="B12" s="98" t="s">
        <v>5</v>
      </c>
      <c r="C12" s="186">
        <v>45941</v>
      </c>
      <c r="D12" s="186"/>
      <c r="E12" s="188">
        <f>SUM(E11:F11)</f>
        <v>3078</v>
      </c>
      <c r="F12" s="188"/>
      <c r="G12" s="188">
        <f>SUM(G11:H11)</f>
        <v>1730</v>
      </c>
      <c r="H12" s="188"/>
      <c r="I12" s="28"/>
      <c r="J12" s="28"/>
      <c r="K12" s="28"/>
      <c r="L12" s="28"/>
    </row>
    <row r="13" spans="1:12" s="22" customFormat="1" ht="19.5" customHeight="1" x14ac:dyDescent="0.2">
      <c r="A13" s="97" t="s">
        <v>79</v>
      </c>
      <c r="B13" s="98" t="s">
        <v>5</v>
      </c>
      <c r="C13" s="111">
        <v>23781</v>
      </c>
      <c r="D13" s="111">
        <v>22160</v>
      </c>
      <c r="E13" s="112">
        <v>873</v>
      </c>
      <c r="F13" s="112">
        <v>710</v>
      </c>
      <c r="G13" s="149">
        <v>153</v>
      </c>
      <c r="H13" s="149"/>
      <c r="I13" s="28"/>
      <c r="J13" s="28"/>
      <c r="K13" s="28"/>
      <c r="L13" s="28"/>
    </row>
    <row r="14" spans="1:12" s="22" customFormat="1" ht="19.5" customHeight="1" x14ac:dyDescent="0.2">
      <c r="A14" s="26"/>
      <c r="B14" s="98" t="s">
        <v>5</v>
      </c>
      <c r="C14" s="186">
        <v>45941</v>
      </c>
      <c r="D14" s="186"/>
      <c r="E14" s="188">
        <f>SUM(E13:F13)</f>
        <v>1583</v>
      </c>
      <c r="F14" s="188"/>
      <c r="G14" s="188">
        <f>SUM(G13:H13)</f>
        <v>153</v>
      </c>
      <c r="H14" s="188"/>
      <c r="I14" s="28"/>
      <c r="J14" s="28"/>
      <c r="K14" s="28"/>
      <c r="L14" s="28"/>
    </row>
    <row r="15" spans="1:12" s="22" customFormat="1" ht="19.5" customHeight="1" x14ac:dyDescent="0.2">
      <c r="A15" s="97" t="s">
        <v>77</v>
      </c>
      <c r="B15" s="98" t="s">
        <v>5</v>
      </c>
      <c r="C15" s="111">
        <v>23781</v>
      </c>
      <c r="D15" s="111">
        <v>22160</v>
      </c>
      <c r="E15" s="112">
        <v>809</v>
      </c>
      <c r="F15" s="112">
        <v>889</v>
      </c>
      <c r="G15" s="149">
        <v>714</v>
      </c>
      <c r="H15" s="149"/>
      <c r="I15" s="28"/>
      <c r="J15" s="28"/>
      <c r="K15" s="28"/>
      <c r="L15" s="28"/>
    </row>
    <row r="16" spans="1:12" s="22" customFormat="1" ht="19.5" customHeight="1" x14ac:dyDescent="0.2">
      <c r="A16" s="26"/>
      <c r="B16" s="98" t="s">
        <v>5</v>
      </c>
      <c r="C16" s="186">
        <v>45941</v>
      </c>
      <c r="D16" s="186"/>
      <c r="E16" s="188">
        <f>SUM(E15:F15)</f>
        <v>1698</v>
      </c>
      <c r="F16" s="188"/>
      <c r="G16" s="188">
        <f>SUM(G15:H15)</f>
        <v>714</v>
      </c>
      <c r="H16" s="188"/>
      <c r="I16" s="28"/>
      <c r="J16" s="28"/>
      <c r="K16" s="28"/>
      <c r="L16" s="28"/>
    </row>
    <row r="17" spans="1:12" s="22" customFormat="1" ht="19.5" customHeight="1" x14ac:dyDescent="0.2">
      <c r="A17" s="97" t="s">
        <v>85</v>
      </c>
      <c r="B17" s="98" t="s">
        <v>5</v>
      </c>
      <c r="C17" s="111">
        <v>23781</v>
      </c>
      <c r="D17" s="111">
        <v>22160</v>
      </c>
      <c r="E17" s="112">
        <v>829</v>
      </c>
      <c r="F17" s="112">
        <v>791</v>
      </c>
      <c r="G17" s="149">
        <v>598</v>
      </c>
      <c r="H17" s="149"/>
      <c r="I17" s="28"/>
      <c r="J17" s="28"/>
      <c r="K17" s="28"/>
      <c r="L17" s="28"/>
    </row>
    <row r="18" spans="1:12" s="22" customFormat="1" ht="19.5" customHeight="1" x14ac:dyDescent="0.2">
      <c r="A18" s="26"/>
      <c r="B18" s="98" t="s">
        <v>5</v>
      </c>
      <c r="C18" s="186">
        <v>45941</v>
      </c>
      <c r="D18" s="186"/>
      <c r="E18" s="188">
        <f>SUM(E17:F17)</f>
        <v>1620</v>
      </c>
      <c r="F18" s="188"/>
      <c r="G18" s="188">
        <f>SUM(G17:H17)</f>
        <v>598</v>
      </c>
      <c r="H18" s="188"/>
      <c r="I18" s="28"/>
      <c r="J18" s="28"/>
      <c r="K18" s="28"/>
      <c r="L18" s="28"/>
    </row>
    <row r="19" spans="1:12" s="22" customFormat="1" ht="19.5" customHeight="1" x14ac:dyDescent="0.2">
      <c r="A19" s="97" t="s">
        <v>78</v>
      </c>
      <c r="B19" s="98" t="s">
        <v>5</v>
      </c>
      <c r="C19" s="111">
        <v>23781</v>
      </c>
      <c r="D19" s="111">
        <v>22160</v>
      </c>
      <c r="E19" s="112">
        <v>763</v>
      </c>
      <c r="F19" s="112">
        <v>803</v>
      </c>
      <c r="G19" s="149">
        <v>647</v>
      </c>
      <c r="H19" s="149"/>
      <c r="I19" s="28"/>
      <c r="J19" s="28"/>
      <c r="K19" s="28"/>
      <c r="L19" s="28"/>
    </row>
    <row r="20" spans="1:12" s="22" customFormat="1" ht="19.5" customHeight="1" x14ac:dyDescent="0.2">
      <c r="A20" s="26"/>
      <c r="B20" s="98" t="s">
        <v>5</v>
      </c>
      <c r="C20" s="186">
        <v>45941</v>
      </c>
      <c r="D20" s="186"/>
      <c r="E20" s="188">
        <f>SUM(E19:F19)</f>
        <v>1566</v>
      </c>
      <c r="F20" s="188"/>
      <c r="G20" s="188">
        <f>SUM(G19:H19)</f>
        <v>647</v>
      </c>
      <c r="H20" s="188"/>
      <c r="I20" s="28"/>
      <c r="J20" s="28"/>
      <c r="K20" s="28"/>
      <c r="L20" s="28"/>
    </row>
    <row r="21" spans="1:12" s="22" customFormat="1" ht="19.5" customHeight="1" x14ac:dyDescent="0.2">
      <c r="A21" s="97" t="s">
        <v>101</v>
      </c>
      <c r="B21" s="98" t="s">
        <v>5</v>
      </c>
      <c r="C21" s="158">
        <v>23781</v>
      </c>
      <c r="D21" s="158">
        <v>22160</v>
      </c>
      <c r="E21" s="159">
        <v>763</v>
      </c>
      <c r="F21" s="159">
        <v>803</v>
      </c>
      <c r="G21" s="159">
        <v>3</v>
      </c>
      <c r="H21" s="159"/>
      <c r="I21" s="28"/>
      <c r="J21" s="28"/>
      <c r="K21" s="28"/>
      <c r="L21" s="28"/>
    </row>
    <row r="22" spans="1:12" s="22" customFormat="1" ht="19.5" customHeight="1" x14ac:dyDescent="0.2">
      <c r="A22" s="26"/>
      <c r="B22" s="98" t="s">
        <v>5</v>
      </c>
      <c r="C22" s="186">
        <v>45941</v>
      </c>
      <c r="D22" s="186"/>
      <c r="E22" s="188">
        <f>SUM(E21:F21)</f>
        <v>1566</v>
      </c>
      <c r="F22" s="188"/>
      <c r="G22" s="188">
        <f>SUM(G21:H21)</f>
        <v>3</v>
      </c>
      <c r="H22" s="188"/>
      <c r="I22" s="28"/>
      <c r="J22" s="28"/>
      <c r="K22" s="28"/>
      <c r="L22" s="28"/>
    </row>
    <row r="23" spans="1:12" s="22" customFormat="1" ht="19.5" customHeight="1" x14ac:dyDescent="0.2">
      <c r="A23" s="40"/>
      <c r="B23" s="25" t="s">
        <v>5</v>
      </c>
      <c r="C23" s="20">
        <v>122371</v>
      </c>
      <c r="D23" s="20"/>
      <c r="E23" s="94">
        <f>E5+E7+E9+E11+E13+E15+E17+E19</f>
        <v>6069</v>
      </c>
      <c r="F23" s="111">
        <f>F5+F7+F9+F11+F13+F15+F17+F19</f>
        <v>5887</v>
      </c>
      <c r="G23" s="150">
        <f>G5+G7+G9+G11+G13+G15+G17+G19+G21</f>
        <v>7234</v>
      </c>
      <c r="H23" s="158">
        <f>H5+H7+H9+H11+H13+H15+H17+H19+H21</f>
        <v>0</v>
      </c>
      <c r="I23" s="28"/>
      <c r="J23" s="28"/>
      <c r="K23" s="28"/>
      <c r="L23" s="28"/>
    </row>
    <row r="24" spans="1:12" s="22" customFormat="1" ht="19.5" customHeight="1" x14ac:dyDescent="0.2">
      <c r="A24" s="45"/>
      <c r="B24" s="39" t="s">
        <v>46</v>
      </c>
      <c r="C24" s="186">
        <v>224988</v>
      </c>
      <c r="D24" s="186"/>
      <c r="E24" s="186">
        <f>SUM(E23:F23)</f>
        <v>11956</v>
      </c>
      <c r="F24" s="186"/>
      <c r="G24" s="186">
        <f>SUM(G23:H23)</f>
        <v>7234</v>
      </c>
      <c r="H24" s="186"/>
      <c r="I24" s="28"/>
      <c r="J24" s="48"/>
      <c r="K24" s="28"/>
      <c r="L24" s="28"/>
    </row>
    <row r="25" spans="1:12" s="22" customFormat="1" ht="19.5" customHeight="1" x14ac:dyDescent="0.2">
      <c r="A25" s="29" t="s">
        <v>0</v>
      </c>
      <c r="B25" s="44" t="s">
        <v>6</v>
      </c>
      <c r="C25" s="187">
        <v>6249.67</v>
      </c>
      <c r="D25" s="187"/>
      <c r="E25" s="187">
        <f>E24/36</f>
        <v>332.11111111111109</v>
      </c>
      <c r="F25" s="187"/>
      <c r="G25" s="187">
        <f>G24/18</f>
        <v>401.88888888888891</v>
      </c>
      <c r="H25" s="187"/>
      <c r="I25" s="28"/>
      <c r="J25" s="28"/>
      <c r="K25" s="28"/>
      <c r="L25" s="28"/>
    </row>
    <row r="26" spans="1:12" s="22" customFormat="1" x14ac:dyDescent="0.2">
      <c r="A26" s="30"/>
      <c r="B26" s="30"/>
      <c r="C26" s="30"/>
      <c r="D26" s="30"/>
      <c r="E26" s="30"/>
      <c r="F26" s="30"/>
      <c r="G26" s="30"/>
      <c r="H26" s="30"/>
      <c r="I26" s="28"/>
      <c r="J26" s="28"/>
      <c r="K26" s="28"/>
      <c r="L26" s="28"/>
    </row>
    <row r="27" spans="1:12" ht="18.75" x14ac:dyDescent="0.2">
      <c r="A27" s="4"/>
      <c r="I27" s="19"/>
      <c r="J27" s="19"/>
      <c r="K27" s="19"/>
      <c r="L27" s="19"/>
    </row>
    <row r="28" spans="1:12" x14ac:dyDescent="0.2">
      <c r="I28" s="19"/>
      <c r="J28" s="19"/>
      <c r="K28" s="19"/>
      <c r="L28" s="19"/>
    </row>
    <row r="29" spans="1:12" x14ac:dyDescent="0.2">
      <c r="I29" s="19"/>
      <c r="J29" s="19"/>
      <c r="K29" s="19"/>
      <c r="L29" s="19"/>
    </row>
    <row r="30" spans="1:12" x14ac:dyDescent="0.2">
      <c r="I30" s="19"/>
      <c r="J30" s="19"/>
      <c r="K30" s="19"/>
      <c r="L30" s="19"/>
    </row>
    <row r="31" spans="1:12" x14ac:dyDescent="0.2">
      <c r="I31" s="19"/>
      <c r="J31" s="19"/>
      <c r="K31" s="19"/>
      <c r="L31" s="19"/>
    </row>
    <row r="32" spans="1:12" x14ac:dyDescent="0.2">
      <c r="I32" s="19"/>
      <c r="J32" s="19"/>
      <c r="K32" s="19"/>
      <c r="L32" s="19"/>
    </row>
    <row r="33" spans="9:12" x14ac:dyDescent="0.2">
      <c r="I33" s="19"/>
      <c r="J33" s="19"/>
      <c r="K33" s="19"/>
      <c r="L33" s="19"/>
    </row>
  </sheetData>
  <mergeCells count="40">
    <mergeCell ref="C24:D24"/>
    <mergeCell ref="C25:D25"/>
    <mergeCell ref="C12:D12"/>
    <mergeCell ref="C8:D8"/>
    <mergeCell ref="C20:D20"/>
    <mergeCell ref="C18:D18"/>
    <mergeCell ref="C10:D10"/>
    <mergeCell ref="C22:D22"/>
    <mergeCell ref="C16:D16"/>
    <mergeCell ref="E16:F16"/>
    <mergeCell ref="G16:H16"/>
    <mergeCell ref="A1:F1"/>
    <mergeCell ref="A2:F2"/>
    <mergeCell ref="E3:F3"/>
    <mergeCell ref="E6:F6"/>
    <mergeCell ref="E8:F8"/>
    <mergeCell ref="A3:A4"/>
    <mergeCell ref="B3:B4"/>
    <mergeCell ref="C3:D3"/>
    <mergeCell ref="G3:H3"/>
    <mergeCell ref="G12:H12"/>
    <mergeCell ref="C14:D14"/>
    <mergeCell ref="G14:H14"/>
    <mergeCell ref="E12:F12"/>
    <mergeCell ref="G10:H10"/>
    <mergeCell ref="E10:F10"/>
    <mergeCell ref="G8:H8"/>
    <mergeCell ref="C6:D6"/>
    <mergeCell ref="G6:H6"/>
    <mergeCell ref="E14:F14"/>
    <mergeCell ref="G24:H24"/>
    <mergeCell ref="G25:H25"/>
    <mergeCell ref="G18:H18"/>
    <mergeCell ref="E18:F18"/>
    <mergeCell ref="G20:H20"/>
    <mergeCell ref="E20:F20"/>
    <mergeCell ref="E24:F24"/>
    <mergeCell ref="E25:F25"/>
    <mergeCell ref="E22:F22"/>
    <mergeCell ref="G22:H22"/>
  </mergeCells>
  <pageMargins left="0.75" right="0.19" top="0.17" bottom="0.3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F18" sqref="F18:H18"/>
    </sheetView>
  </sheetViews>
  <sheetFormatPr defaultRowHeight="14.25" x14ac:dyDescent="0.2"/>
  <cols>
    <col min="1" max="1" width="40.625" customWidth="1"/>
    <col min="2" max="2" width="15.625" customWidth="1"/>
    <col min="3" max="5" width="20.625" hidden="1" customWidth="1"/>
    <col min="6" max="8" width="20.625" customWidth="1"/>
  </cols>
  <sheetData>
    <row r="1" spans="1:8" ht="21" x14ac:dyDescent="0.2">
      <c r="A1" s="192" t="s">
        <v>76</v>
      </c>
      <c r="B1" s="192"/>
      <c r="C1" s="192"/>
      <c r="D1" s="192"/>
      <c r="E1" s="192"/>
      <c r="F1" s="192"/>
      <c r="G1" s="192"/>
      <c r="H1" s="192"/>
    </row>
    <row r="2" spans="1:8" s="22" customFormat="1" ht="19.5" customHeight="1" x14ac:dyDescent="0.2">
      <c r="A2" s="193" t="s">
        <v>43</v>
      </c>
      <c r="B2" s="193"/>
      <c r="C2" s="193"/>
      <c r="D2" s="193"/>
      <c r="E2" s="193"/>
      <c r="F2" s="193"/>
      <c r="G2" s="193"/>
      <c r="H2" s="193"/>
    </row>
    <row r="3" spans="1:8" s="22" customFormat="1" ht="19.5" customHeight="1" x14ac:dyDescent="0.2">
      <c r="A3" s="194" t="s">
        <v>84</v>
      </c>
      <c r="B3" s="194" t="s">
        <v>3</v>
      </c>
      <c r="C3" s="194" t="s">
        <v>62</v>
      </c>
      <c r="D3" s="194"/>
      <c r="E3" s="194"/>
      <c r="F3" s="194" t="s">
        <v>102</v>
      </c>
      <c r="G3" s="194"/>
      <c r="H3" s="194"/>
    </row>
    <row r="4" spans="1:8" s="22" customFormat="1" ht="19.5" customHeight="1" x14ac:dyDescent="0.2">
      <c r="A4" s="194"/>
      <c r="B4" s="194"/>
      <c r="C4" s="46" t="s">
        <v>63</v>
      </c>
      <c r="D4" s="46" t="s">
        <v>64</v>
      </c>
      <c r="E4" s="46" t="s">
        <v>65</v>
      </c>
      <c r="F4" s="46" t="s">
        <v>99</v>
      </c>
      <c r="G4" s="46" t="s">
        <v>100</v>
      </c>
      <c r="H4" s="46" t="s">
        <v>103</v>
      </c>
    </row>
    <row r="5" spans="1:8" s="22" customFormat="1" ht="19.5" customHeight="1" x14ac:dyDescent="0.2">
      <c r="A5" s="195" t="s">
        <v>81</v>
      </c>
      <c r="B5" s="23" t="s">
        <v>5</v>
      </c>
      <c r="C5" s="93">
        <v>189</v>
      </c>
      <c r="D5" s="93">
        <v>0</v>
      </c>
      <c r="E5" s="93">
        <v>0</v>
      </c>
      <c r="F5" s="149"/>
      <c r="G5" s="149"/>
      <c r="H5" s="149"/>
    </row>
    <row r="6" spans="1:8" s="22" customFormat="1" ht="19.5" customHeight="1" x14ac:dyDescent="0.2">
      <c r="A6" s="196"/>
      <c r="B6" s="23" t="s">
        <v>5</v>
      </c>
      <c r="C6" s="188">
        <f>SUM(C5:E5)</f>
        <v>189</v>
      </c>
      <c r="D6" s="188"/>
      <c r="E6" s="188"/>
      <c r="F6" s="188">
        <f>SUM(F5:H5)</f>
        <v>0</v>
      </c>
      <c r="G6" s="188"/>
      <c r="H6" s="188"/>
    </row>
    <row r="7" spans="1:8" s="22" customFormat="1" ht="19.5" customHeight="1" x14ac:dyDescent="0.2">
      <c r="A7" s="195" t="s">
        <v>80</v>
      </c>
      <c r="B7" s="113" t="s">
        <v>5</v>
      </c>
      <c r="C7" s="112">
        <v>378</v>
      </c>
      <c r="D7" s="112">
        <v>150</v>
      </c>
      <c r="E7" s="112">
        <v>57</v>
      </c>
      <c r="F7" s="149">
        <v>252</v>
      </c>
      <c r="G7" s="149"/>
      <c r="H7" s="149"/>
    </row>
    <row r="8" spans="1:8" s="22" customFormat="1" ht="19.5" customHeight="1" x14ac:dyDescent="0.2">
      <c r="A8" s="196"/>
      <c r="B8" s="113" t="s">
        <v>5</v>
      </c>
      <c r="C8" s="188">
        <f>SUM(C7:E7)</f>
        <v>585</v>
      </c>
      <c r="D8" s="188"/>
      <c r="E8" s="188"/>
      <c r="F8" s="188">
        <f>SUM(F7:H7)</f>
        <v>252</v>
      </c>
      <c r="G8" s="188"/>
      <c r="H8" s="188"/>
    </row>
    <row r="9" spans="1:8" s="22" customFormat="1" ht="19.5" customHeight="1" x14ac:dyDescent="0.2">
      <c r="A9" s="195" t="s">
        <v>79</v>
      </c>
      <c r="B9" s="113" t="s">
        <v>5</v>
      </c>
      <c r="C9" s="112">
        <v>106</v>
      </c>
      <c r="D9" s="112">
        <v>98</v>
      </c>
      <c r="E9" s="112">
        <v>30</v>
      </c>
      <c r="F9" s="149"/>
      <c r="G9" s="149"/>
      <c r="H9" s="149"/>
    </row>
    <row r="10" spans="1:8" s="22" customFormat="1" ht="19.5" customHeight="1" x14ac:dyDescent="0.2">
      <c r="A10" s="196"/>
      <c r="B10" s="113" t="s">
        <v>5</v>
      </c>
      <c r="C10" s="188">
        <f>SUM(C9:E9)</f>
        <v>234</v>
      </c>
      <c r="D10" s="188"/>
      <c r="E10" s="188"/>
      <c r="F10" s="188">
        <f>SUM(F9:H9)</f>
        <v>0</v>
      </c>
      <c r="G10" s="188"/>
      <c r="H10" s="188"/>
    </row>
    <row r="11" spans="1:8" s="22" customFormat="1" ht="19.5" customHeight="1" x14ac:dyDescent="0.2">
      <c r="A11" s="195" t="s">
        <v>77</v>
      </c>
      <c r="B11" s="113" t="s">
        <v>5</v>
      </c>
      <c r="C11" s="112">
        <v>340</v>
      </c>
      <c r="D11" s="112">
        <v>264</v>
      </c>
      <c r="E11" s="112">
        <v>241</v>
      </c>
      <c r="F11" s="149">
        <v>183</v>
      </c>
      <c r="G11" s="149"/>
      <c r="H11" s="149"/>
    </row>
    <row r="12" spans="1:8" s="22" customFormat="1" ht="19.5" customHeight="1" x14ac:dyDescent="0.2">
      <c r="A12" s="196"/>
      <c r="B12" s="113" t="s">
        <v>5</v>
      </c>
      <c r="C12" s="188">
        <f>SUM(C11:E11)</f>
        <v>845</v>
      </c>
      <c r="D12" s="188"/>
      <c r="E12" s="188"/>
      <c r="F12" s="188">
        <f>SUM(F11:H11)</f>
        <v>183</v>
      </c>
      <c r="G12" s="188"/>
      <c r="H12" s="188"/>
    </row>
    <row r="13" spans="1:8" s="22" customFormat="1" ht="19.5" customHeight="1" x14ac:dyDescent="0.2">
      <c r="A13" s="195" t="s">
        <v>78</v>
      </c>
      <c r="B13" s="113" t="s">
        <v>5</v>
      </c>
      <c r="C13" s="112">
        <v>370</v>
      </c>
      <c r="D13" s="112">
        <v>467</v>
      </c>
      <c r="E13" s="112">
        <v>154</v>
      </c>
      <c r="F13" s="149">
        <v>222</v>
      </c>
      <c r="G13" s="149"/>
      <c r="H13" s="149"/>
    </row>
    <row r="14" spans="1:8" s="22" customFormat="1" ht="19.5" customHeight="1" x14ac:dyDescent="0.2">
      <c r="A14" s="196"/>
      <c r="B14" s="113" t="s">
        <v>5</v>
      </c>
      <c r="C14" s="188">
        <f>SUM(C13:E13)</f>
        <v>991</v>
      </c>
      <c r="D14" s="188"/>
      <c r="E14" s="188"/>
      <c r="F14" s="188">
        <f>SUM(F13:H13)</f>
        <v>222</v>
      </c>
      <c r="G14" s="188"/>
      <c r="H14" s="188"/>
    </row>
    <row r="15" spans="1:8" s="22" customFormat="1" ht="19.5" customHeight="1" x14ac:dyDescent="0.2">
      <c r="A15" s="195" t="s">
        <v>83</v>
      </c>
      <c r="B15" s="148" t="s">
        <v>5</v>
      </c>
      <c r="C15" s="147">
        <v>0</v>
      </c>
      <c r="D15" s="147">
        <v>0</v>
      </c>
      <c r="E15" s="147">
        <v>87</v>
      </c>
      <c r="F15" s="149">
        <v>131</v>
      </c>
      <c r="G15" s="149"/>
      <c r="H15" s="149"/>
    </row>
    <row r="16" spans="1:8" s="22" customFormat="1" ht="19.5" customHeight="1" x14ac:dyDescent="0.2">
      <c r="A16" s="196"/>
      <c r="B16" s="148" t="s">
        <v>5</v>
      </c>
      <c r="C16" s="188">
        <f>SUM(C15:E15)</f>
        <v>87</v>
      </c>
      <c r="D16" s="188"/>
      <c r="E16" s="188"/>
      <c r="F16" s="188">
        <f>SUM(F15:H15)</f>
        <v>131</v>
      </c>
      <c r="G16" s="188"/>
      <c r="H16" s="188"/>
    </row>
    <row r="17" spans="1:8" s="22" customFormat="1" ht="19.5" customHeight="1" x14ac:dyDescent="0.2">
      <c r="A17" s="195" t="s">
        <v>101</v>
      </c>
      <c r="B17" s="148" t="s">
        <v>5</v>
      </c>
      <c r="C17" s="159">
        <v>0</v>
      </c>
      <c r="D17" s="159">
        <v>0</v>
      </c>
      <c r="E17" s="159">
        <v>87</v>
      </c>
      <c r="F17" s="159">
        <v>42</v>
      </c>
      <c r="G17" s="159"/>
      <c r="H17" s="159"/>
    </row>
    <row r="18" spans="1:8" s="22" customFormat="1" ht="19.5" customHeight="1" x14ac:dyDescent="0.2">
      <c r="A18" s="196"/>
      <c r="B18" s="148" t="s">
        <v>5</v>
      </c>
      <c r="C18" s="188">
        <f>SUM(C17:E17)</f>
        <v>87</v>
      </c>
      <c r="D18" s="188"/>
      <c r="E18" s="188"/>
      <c r="F18" s="188">
        <f>SUM(F17:H17)</f>
        <v>42</v>
      </c>
      <c r="G18" s="188"/>
      <c r="H18" s="188"/>
    </row>
    <row r="19" spans="1:8" s="22" customFormat="1" ht="19.5" customHeight="1" x14ac:dyDescent="0.2">
      <c r="A19" s="195" t="s">
        <v>82</v>
      </c>
      <c r="B19" s="148" t="s">
        <v>5</v>
      </c>
      <c r="C19" s="155">
        <v>0</v>
      </c>
      <c r="D19" s="155">
        <v>0</v>
      </c>
      <c r="E19" s="155">
        <v>87</v>
      </c>
      <c r="F19" s="155">
        <v>276</v>
      </c>
      <c r="G19" s="155"/>
      <c r="H19" s="155"/>
    </row>
    <row r="20" spans="1:8" s="22" customFormat="1" ht="19.5" customHeight="1" x14ac:dyDescent="0.2">
      <c r="A20" s="196"/>
      <c r="B20" s="148" t="s">
        <v>5</v>
      </c>
      <c r="C20" s="188">
        <f>SUM(C19:E19)</f>
        <v>87</v>
      </c>
      <c r="D20" s="188"/>
      <c r="E20" s="188"/>
      <c r="F20" s="188">
        <f>SUM(F19:H19)</f>
        <v>276</v>
      </c>
      <c r="G20" s="188"/>
      <c r="H20" s="188"/>
    </row>
    <row r="21" spans="1:8" s="22" customFormat="1" ht="19.5" customHeight="1" x14ac:dyDescent="0.2">
      <c r="A21" s="197" t="s">
        <v>0</v>
      </c>
      <c r="B21" s="148" t="s">
        <v>5</v>
      </c>
      <c r="C21" s="147">
        <f>C5+C7+C9+C11+C13+C15</f>
        <v>1383</v>
      </c>
      <c r="D21" s="147">
        <f t="shared" ref="D21" si="0">D5+D7+D9+D11+D13+D15</f>
        <v>979</v>
      </c>
      <c r="E21" s="147">
        <f>E5+E7+E9+E11+E13+E15</f>
        <v>569</v>
      </c>
      <c r="F21" s="149">
        <f>F5+F7+F9+F11+F13+F15+F17+F19</f>
        <v>1106</v>
      </c>
      <c r="G21" s="159">
        <f t="shared" ref="G21:H21" si="1">G5+G7+G9+G11+G13+G15+G17+G19</f>
        <v>0</v>
      </c>
      <c r="H21" s="159">
        <f t="shared" si="1"/>
        <v>0</v>
      </c>
    </row>
    <row r="22" spans="1:8" s="22" customFormat="1" ht="19.5" customHeight="1" x14ac:dyDescent="0.2">
      <c r="A22" s="197"/>
      <c r="B22" s="148" t="s">
        <v>5</v>
      </c>
      <c r="C22" s="198">
        <f>SUM(C21:E21)</f>
        <v>2931</v>
      </c>
      <c r="D22" s="199"/>
      <c r="E22" s="200"/>
      <c r="F22" s="198">
        <f>SUM(F21:H21)</f>
        <v>1106</v>
      </c>
      <c r="G22" s="199"/>
      <c r="H22" s="200"/>
    </row>
    <row r="23" spans="1:8" s="22" customFormat="1" ht="19.5" customHeight="1" x14ac:dyDescent="0.2">
      <c r="A23" s="197"/>
      <c r="B23" s="47" t="s">
        <v>6</v>
      </c>
      <c r="C23" s="187">
        <f>C22/36</f>
        <v>81.416666666666671</v>
      </c>
      <c r="D23" s="187"/>
      <c r="E23" s="187"/>
      <c r="F23" s="187">
        <f>F22/12</f>
        <v>92.166666666666671</v>
      </c>
      <c r="G23" s="187"/>
      <c r="H23" s="187"/>
    </row>
    <row r="24" spans="1:8" s="22" customFormat="1" ht="18.75" x14ac:dyDescent="0.2">
      <c r="A24" s="27"/>
      <c r="B24" s="27"/>
      <c r="C24" s="27"/>
      <c r="D24" s="27"/>
      <c r="E24" s="27"/>
      <c r="F24" s="27"/>
      <c r="G24" s="27"/>
      <c r="H24" s="27"/>
    </row>
    <row r="25" spans="1:8" ht="18.75" x14ac:dyDescent="0.25">
      <c r="A25" s="4"/>
      <c r="B25" s="6"/>
      <c r="C25" s="6"/>
      <c r="D25" s="6"/>
      <c r="E25" s="6"/>
      <c r="F25" s="6"/>
      <c r="G25" s="6"/>
      <c r="H25" s="6"/>
    </row>
  </sheetData>
  <mergeCells count="35">
    <mergeCell ref="F20:H20"/>
    <mergeCell ref="F23:H23"/>
    <mergeCell ref="A21:A23"/>
    <mergeCell ref="F22:H22"/>
    <mergeCell ref="A17:A18"/>
    <mergeCell ref="C18:E18"/>
    <mergeCell ref="F18:H18"/>
    <mergeCell ref="C22:E22"/>
    <mergeCell ref="C23:E23"/>
    <mergeCell ref="A3:A4"/>
    <mergeCell ref="B3:B4"/>
    <mergeCell ref="C3:E3"/>
    <mergeCell ref="C6:E6"/>
    <mergeCell ref="A19:A20"/>
    <mergeCell ref="C20:E20"/>
    <mergeCell ref="A7:A8"/>
    <mergeCell ref="C8:E8"/>
    <mergeCell ref="A9:A10"/>
    <mergeCell ref="C10:E10"/>
    <mergeCell ref="F14:H14"/>
    <mergeCell ref="F16:H16"/>
    <mergeCell ref="A1:H1"/>
    <mergeCell ref="A2:H2"/>
    <mergeCell ref="F3:H3"/>
    <mergeCell ref="F6:H6"/>
    <mergeCell ref="F8:H8"/>
    <mergeCell ref="F10:H10"/>
    <mergeCell ref="F12:H12"/>
    <mergeCell ref="C14:E14"/>
    <mergeCell ref="A13:A14"/>
    <mergeCell ref="A11:A12"/>
    <mergeCell ref="C12:E12"/>
    <mergeCell ref="C16:E16"/>
    <mergeCell ref="A15:A16"/>
    <mergeCell ref="A5:A6"/>
  </mergeCells>
  <pageMargins left="0.26" right="0.28999999999999998" top="0.27" bottom="0.28000000000000003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5" sqref="A5"/>
    </sheetView>
  </sheetViews>
  <sheetFormatPr defaultRowHeight="14.25" x14ac:dyDescent="0.2"/>
  <cols>
    <col min="1" max="1" width="21" customWidth="1"/>
  </cols>
  <sheetData>
    <row r="1" spans="1:12" x14ac:dyDescent="0.2">
      <c r="A1" s="190" t="s">
        <v>69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7.100000000000001" customHeight="1" thickBot="1" x14ac:dyDescent="0.25">
      <c r="A2" s="215" t="s">
        <v>38</v>
      </c>
      <c r="B2" s="215"/>
      <c r="C2" s="215"/>
      <c r="D2" s="215"/>
      <c r="E2" s="215"/>
      <c r="F2" s="215"/>
      <c r="G2" s="215"/>
      <c r="H2" s="215"/>
      <c r="I2" s="215"/>
      <c r="J2" s="215"/>
      <c r="K2" s="101"/>
      <c r="L2" s="101"/>
    </row>
    <row r="3" spans="1:12" ht="17.100000000000001" customHeight="1" thickBot="1" x14ac:dyDescent="0.25">
      <c r="A3" s="205" t="s">
        <v>13</v>
      </c>
      <c r="B3" s="205" t="s">
        <v>3</v>
      </c>
      <c r="C3" s="203" t="s">
        <v>23</v>
      </c>
      <c r="D3" s="204"/>
      <c r="E3" s="203" t="s">
        <v>24</v>
      </c>
      <c r="F3" s="204"/>
      <c r="G3" s="203" t="s">
        <v>25</v>
      </c>
      <c r="H3" s="204"/>
      <c r="I3" s="203" t="s">
        <v>26</v>
      </c>
      <c r="J3" s="204"/>
      <c r="K3" s="203" t="s">
        <v>67</v>
      </c>
      <c r="L3" s="204"/>
    </row>
    <row r="4" spans="1:12" ht="17.100000000000001" customHeight="1" thickBot="1" x14ac:dyDescent="0.25">
      <c r="A4" s="206"/>
      <c r="B4" s="206"/>
      <c r="C4" s="18" t="s">
        <v>41</v>
      </c>
      <c r="D4" s="17" t="s">
        <v>30</v>
      </c>
      <c r="E4" s="17" t="s">
        <v>32</v>
      </c>
      <c r="F4" s="17" t="s">
        <v>33</v>
      </c>
      <c r="G4" s="17" t="s">
        <v>18</v>
      </c>
      <c r="H4" s="17" t="s">
        <v>19</v>
      </c>
      <c r="I4" s="17" t="s">
        <v>35</v>
      </c>
      <c r="J4" s="17" t="s">
        <v>36</v>
      </c>
      <c r="K4" s="17" t="s">
        <v>63</v>
      </c>
      <c r="L4" s="17" t="s">
        <v>64</v>
      </c>
    </row>
    <row r="5" spans="1:12" ht="17.100000000000001" customHeight="1" thickBot="1" x14ac:dyDescent="0.25">
      <c r="A5" s="7" t="s">
        <v>68</v>
      </c>
      <c r="B5" s="3" t="s">
        <v>5</v>
      </c>
      <c r="C5" s="119"/>
      <c r="D5" s="120"/>
      <c r="E5" s="120"/>
      <c r="F5" s="120"/>
      <c r="G5" s="120"/>
      <c r="H5" s="120"/>
      <c r="I5" s="120"/>
      <c r="J5" s="120"/>
      <c r="K5" s="3">
        <v>0</v>
      </c>
      <c r="L5" s="3">
        <v>0</v>
      </c>
    </row>
    <row r="6" spans="1:12" ht="17.100000000000001" customHeight="1" thickBot="1" x14ac:dyDescent="0.25">
      <c r="A6" s="7"/>
      <c r="B6" s="11" t="s">
        <v>5</v>
      </c>
      <c r="C6" s="201"/>
      <c r="D6" s="202"/>
      <c r="E6" s="201"/>
      <c r="F6" s="202"/>
      <c r="G6" s="201"/>
      <c r="H6" s="202"/>
      <c r="I6" s="201"/>
      <c r="J6" s="202"/>
      <c r="K6" s="209">
        <f>SUM(K5:L5)</f>
        <v>0</v>
      </c>
      <c r="L6" s="210"/>
    </row>
    <row r="7" spans="1:12" ht="17.100000000000001" customHeight="1" thickBot="1" x14ac:dyDescent="0.25">
      <c r="A7" s="8"/>
      <c r="B7" s="11" t="s">
        <v>6</v>
      </c>
      <c r="C7" s="201"/>
      <c r="D7" s="202"/>
      <c r="E7" s="201"/>
      <c r="F7" s="202"/>
      <c r="G7" s="201"/>
      <c r="H7" s="202"/>
      <c r="I7" s="201"/>
      <c r="J7" s="202"/>
      <c r="K7" s="209">
        <f>K6/24</f>
        <v>0</v>
      </c>
      <c r="L7" s="210"/>
    </row>
    <row r="8" spans="1:12" ht="17.100000000000001" customHeight="1" thickBot="1" x14ac:dyDescent="0.25">
      <c r="A8" s="9" t="s">
        <v>16</v>
      </c>
      <c r="B8" s="10" t="s">
        <v>39</v>
      </c>
      <c r="C8" s="201"/>
      <c r="D8" s="202"/>
      <c r="E8" s="201"/>
      <c r="F8" s="202"/>
      <c r="G8" s="201"/>
      <c r="H8" s="202"/>
      <c r="I8" s="201"/>
      <c r="J8" s="202"/>
      <c r="K8" s="213">
        <f t="shared" ref="K8" si="0">K7*2</f>
        <v>0</v>
      </c>
      <c r="L8" s="214"/>
    </row>
    <row r="9" spans="1:12" ht="17.100000000000001" customHeight="1" thickBot="1" x14ac:dyDescent="0.25">
      <c r="A9" s="14"/>
      <c r="B9" s="11" t="s">
        <v>5</v>
      </c>
      <c r="C9" s="119"/>
      <c r="D9" s="120"/>
      <c r="E9" s="120"/>
      <c r="F9" s="120"/>
      <c r="G9" s="120"/>
      <c r="H9" s="120"/>
      <c r="I9" s="120"/>
      <c r="J9" s="120"/>
      <c r="K9" s="11">
        <v>0</v>
      </c>
      <c r="L9" s="11">
        <v>0</v>
      </c>
    </row>
    <row r="10" spans="1:12" ht="17.100000000000001" customHeight="1" thickBot="1" x14ac:dyDescent="0.25">
      <c r="A10" s="2" t="s">
        <v>0</v>
      </c>
      <c r="B10" s="11" t="s">
        <v>5</v>
      </c>
      <c r="C10" s="201"/>
      <c r="D10" s="202"/>
      <c r="E10" s="201"/>
      <c r="F10" s="202"/>
      <c r="G10" s="201"/>
      <c r="H10" s="202"/>
      <c r="I10" s="201"/>
      <c r="J10" s="202"/>
      <c r="K10" s="209">
        <v>0</v>
      </c>
      <c r="L10" s="210"/>
    </row>
    <row r="11" spans="1:12" ht="17.100000000000001" customHeight="1" thickBot="1" x14ac:dyDescent="0.25">
      <c r="A11" s="2" t="s">
        <v>27</v>
      </c>
      <c r="B11" s="11"/>
      <c r="C11" s="201"/>
      <c r="D11" s="202"/>
      <c r="E11" s="201"/>
      <c r="F11" s="202"/>
      <c r="G11" s="201"/>
      <c r="H11" s="202"/>
      <c r="I11" s="201"/>
      <c r="J11" s="202"/>
      <c r="K11" s="209">
        <v>0</v>
      </c>
      <c r="L11" s="210"/>
    </row>
    <row r="12" spans="1:12" ht="17.100000000000001" customHeight="1" thickBot="1" x14ac:dyDescent="0.25">
      <c r="A12" s="15" t="s">
        <v>40</v>
      </c>
      <c r="B12" s="16"/>
      <c r="C12" s="201"/>
      <c r="D12" s="202"/>
      <c r="E12" s="201"/>
      <c r="F12" s="202"/>
      <c r="G12" s="201"/>
      <c r="H12" s="202"/>
      <c r="I12" s="201"/>
      <c r="J12" s="202"/>
      <c r="K12" s="211">
        <v>0</v>
      </c>
      <c r="L12" s="212"/>
    </row>
    <row r="13" spans="1:12" ht="17.100000000000001" customHeight="1" x14ac:dyDescent="0.2">
      <c r="A13" s="207" t="s">
        <v>42</v>
      </c>
      <c r="B13" s="208"/>
      <c r="C13" s="208"/>
      <c r="D13" s="208"/>
      <c r="E13" s="208"/>
      <c r="F13" s="208"/>
    </row>
  </sheetData>
  <mergeCells count="40">
    <mergeCell ref="A1:L1"/>
    <mergeCell ref="K11:L11"/>
    <mergeCell ref="K12:L12"/>
    <mergeCell ref="K10:L10"/>
    <mergeCell ref="K3:L3"/>
    <mergeCell ref="K6:L6"/>
    <mergeCell ref="K7:L7"/>
    <mergeCell ref="K8:L8"/>
    <mergeCell ref="A2:J2"/>
    <mergeCell ref="C8:D8"/>
    <mergeCell ref="E8:F8"/>
    <mergeCell ref="G8:H8"/>
    <mergeCell ref="I8:J8"/>
    <mergeCell ref="C7:D7"/>
    <mergeCell ref="E7:F7"/>
    <mergeCell ref="G7:H7"/>
    <mergeCell ref="A13:F13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I7:J7"/>
    <mergeCell ref="I3:J3"/>
    <mergeCell ref="A3:A4"/>
    <mergeCell ref="B3:B4"/>
    <mergeCell ref="C3:D3"/>
    <mergeCell ref="E3:F3"/>
    <mergeCell ref="G3:H3"/>
    <mergeCell ref="C6:D6"/>
    <mergeCell ref="E6:F6"/>
    <mergeCell ref="G6:H6"/>
    <mergeCell ref="I6:J6"/>
  </mergeCells>
  <pageMargins left="0.7" right="0.26" top="0.22" bottom="0.18" header="0.15" footer="0.16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O7" sqref="O7:Q7"/>
    </sheetView>
  </sheetViews>
  <sheetFormatPr defaultRowHeight="14.25" x14ac:dyDescent="0.2"/>
  <cols>
    <col min="1" max="1" width="24.5" customWidth="1"/>
    <col min="2" max="2" width="7" customWidth="1"/>
    <col min="3" max="5" width="8.625" hidden="1" customWidth="1"/>
    <col min="6" max="17" width="8.625" customWidth="1"/>
  </cols>
  <sheetData>
    <row r="1" spans="1:17" x14ac:dyDescent="0.2">
      <c r="A1" s="190" t="s">
        <v>69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95" customHeight="1" x14ac:dyDescent="0.2">
      <c r="A2" s="225" t="s">
        <v>22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ht="15.95" customHeight="1" x14ac:dyDescent="0.2">
      <c r="A3" s="216" t="s">
        <v>70</v>
      </c>
      <c r="B3" s="216" t="s">
        <v>3</v>
      </c>
      <c r="C3" s="216" t="s">
        <v>23</v>
      </c>
      <c r="D3" s="216"/>
      <c r="E3" s="216"/>
      <c r="F3" s="216" t="s">
        <v>24</v>
      </c>
      <c r="G3" s="216"/>
      <c r="H3" s="216"/>
      <c r="I3" s="216" t="s">
        <v>25</v>
      </c>
      <c r="J3" s="216"/>
      <c r="K3" s="216"/>
      <c r="L3" s="216" t="s">
        <v>26</v>
      </c>
      <c r="M3" s="216"/>
      <c r="N3" s="216"/>
      <c r="O3" s="216" t="s">
        <v>67</v>
      </c>
      <c r="P3" s="231"/>
      <c r="Q3" s="232"/>
    </row>
    <row r="4" spans="1:17" ht="15.95" customHeight="1" x14ac:dyDescent="0.2">
      <c r="A4" s="216"/>
      <c r="B4" s="216"/>
      <c r="C4" s="53" t="s">
        <v>29</v>
      </c>
      <c r="D4" s="53" t="s">
        <v>30</v>
      </c>
      <c r="E4" s="53" t="s">
        <v>31</v>
      </c>
      <c r="F4" s="53" t="s">
        <v>32</v>
      </c>
      <c r="G4" s="53" t="s">
        <v>33</v>
      </c>
      <c r="H4" s="53" t="s">
        <v>34</v>
      </c>
      <c r="I4" s="53" t="s">
        <v>18</v>
      </c>
      <c r="J4" s="53" t="s">
        <v>19</v>
      </c>
      <c r="K4" s="53" t="s">
        <v>20</v>
      </c>
      <c r="L4" s="53" t="s">
        <v>35</v>
      </c>
      <c r="M4" s="53" t="s">
        <v>36</v>
      </c>
      <c r="N4" s="53" t="s">
        <v>37</v>
      </c>
      <c r="O4" s="53" t="s">
        <v>63</v>
      </c>
      <c r="P4" s="53" t="s">
        <v>64</v>
      </c>
      <c r="Q4" s="53" t="s">
        <v>65</v>
      </c>
    </row>
    <row r="5" spans="1:17" ht="15.95" customHeight="1" x14ac:dyDescent="0.2">
      <c r="A5" s="59" t="s">
        <v>68</v>
      </c>
      <c r="B5" s="54" t="s">
        <v>5</v>
      </c>
      <c r="C5" s="55">
        <v>1983</v>
      </c>
      <c r="D5" s="55">
        <v>3459</v>
      </c>
      <c r="E5" s="54">
        <v>198</v>
      </c>
      <c r="F5" s="116"/>
      <c r="G5" s="117"/>
      <c r="H5" s="117"/>
      <c r="I5" s="117"/>
      <c r="J5" s="117"/>
      <c r="K5" s="117"/>
      <c r="L5" s="117"/>
      <c r="M5" s="117"/>
      <c r="N5" s="117"/>
      <c r="O5" s="99">
        <v>27</v>
      </c>
      <c r="P5" s="99">
        <v>40</v>
      </c>
      <c r="Q5" s="99"/>
    </row>
    <row r="6" spans="1:17" ht="15.95" customHeight="1" x14ac:dyDescent="0.2">
      <c r="A6" s="60"/>
      <c r="B6" s="54" t="s">
        <v>5</v>
      </c>
      <c r="C6" s="222">
        <v>5640</v>
      </c>
      <c r="D6" s="222"/>
      <c r="E6" s="222"/>
      <c r="F6" s="223"/>
      <c r="G6" s="223"/>
      <c r="H6" s="223"/>
      <c r="I6" s="218"/>
      <c r="J6" s="218"/>
      <c r="K6" s="218"/>
      <c r="L6" s="218"/>
      <c r="M6" s="218"/>
      <c r="N6" s="218"/>
      <c r="O6" s="233">
        <f>SUM(O5:Q5)</f>
        <v>67</v>
      </c>
      <c r="P6" s="234"/>
      <c r="Q6" s="235"/>
    </row>
    <row r="7" spans="1:17" ht="15.95" customHeight="1" x14ac:dyDescent="0.2">
      <c r="A7" s="61"/>
      <c r="B7" s="54" t="s">
        <v>6</v>
      </c>
      <c r="C7" s="217">
        <v>235</v>
      </c>
      <c r="D7" s="217"/>
      <c r="E7" s="217"/>
      <c r="F7" s="218"/>
      <c r="G7" s="218"/>
      <c r="H7" s="218"/>
      <c r="I7" s="219"/>
      <c r="J7" s="219"/>
      <c r="K7" s="219"/>
      <c r="L7" s="219"/>
      <c r="M7" s="219"/>
      <c r="N7" s="219"/>
      <c r="O7" s="236">
        <f>O6/16</f>
        <v>4.1875</v>
      </c>
      <c r="P7" s="237"/>
      <c r="Q7" s="238"/>
    </row>
    <row r="8" spans="1:17" ht="15.95" customHeight="1" x14ac:dyDescent="0.2">
      <c r="A8" s="56" t="s">
        <v>16</v>
      </c>
      <c r="B8" s="57" t="s">
        <v>17</v>
      </c>
      <c r="C8" s="220">
        <v>352.5</v>
      </c>
      <c r="D8" s="220"/>
      <c r="E8" s="220"/>
      <c r="F8" s="220"/>
      <c r="G8" s="220"/>
      <c r="H8" s="220"/>
      <c r="I8" s="221"/>
      <c r="J8" s="221"/>
      <c r="K8" s="221"/>
      <c r="L8" s="220"/>
      <c r="M8" s="220"/>
      <c r="N8" s="220"/>
      <c r="O8" s="239">
        <f>2*O7</f>
        <v>8.375</v>
      </c>
      <c r="P8" s="240"/>
      <c r="Q8" s="241"/>
    </row>
    <row r="9" spans="1:17" ht="15.95" customHeight="1" x14ac:dyDescent="0.2">
      <c r="A9" s="54"/>
      <c r="B9" s="54" t="s">
        <v>5</v>
      </c>
      <c r="C9" s="55">
        <v>4989</v>
      </c>
      <c r="D9" s="55">
        <v>13732</v>
      </c>
      <c r="E9" s="55">
        <v>1379</v>
      </c>
      <c r="F9" s="116"/>
      <c r="G9" s="116"/>
      <c r="H9" s="117"/>
      <c r="I9" s="118"/>
      <c r="J9" s="118"/>
      <c r="K9" s="118"/>
      <c r="L9" s="118"/>
      <c r="M9" s="118"/>
      <c r="N9" s="118"/>
      <c r="O9" s="70">
        <f t="shared" ref="O9:Q9" si="0">O5</f>
        <v>27</v>
      </c>
      <c r="P9" s="70">
        <f t="shared" si="0"/>
        <v>40</v>
      </c>
      <c r="Q9" s="70">
        <f t="shared" si="0"/>
        <v>0</v>
      </c>
    </row>
    <row r="10" spans="1:17" ht="15.95" customHeight="1" x14ac:dyDescent="0.2">
      <c r="A10" s="54" t="s">
        <v>0</v>
      </c>
      <c r="B10" s="54" t="s">
        <v>5</v>
      </c>
      <c r="C10" s="222">
        <v>20100</v>
      </c>
      <c r="D10" s="222"/>
      <c r="E10" s="222"/>
      <c r="F10" s="223"/>
      <c r="G10" s="223"/>
      <c r="H10" s="223"/>
      <c r="I10" s="223"/>
      <c r="J10" s="218"/>
      <c r="K10" s="218"/>
      <c r="L10" s="223"/>
      <c r="M10" s="218"/>
      <c r="N10" s="218"/>
      <c r="O10" s="226">
        <f>O9+P9+Q9</f>
        <v>67</v>
      </c>
      <c r="P10" s="227"/>
      <c r="Q10" s="228"/>
    </row>
    <row r="11" spans="1:17" ht="15.95" customHeight="1" x14ac:dyDescent="0.2">
      <c r="A11" s="54" t="s">
        <v>27</v>
      </c>
      <c r="B11" s="54"/>
      <c r="C11" s="217">
        <v>837.5</v>
      </c>
      <c r="D11" s="217"/>
      <c r="E11" s="217"/>
      <c r="F11" s="218"/>
      <c r="G11" s="218"/>
      <c r="H11" s="218"/>
      <c r="I11" s="219"/>
      <c r="J11" s="219"/>
      <c r="K11" s="219"/>
      <c r="L11" s="219"/>
      <c r="M11" s="219"/>
      <c r="N11" s="219"/>
      <c r="O11" s="229">
        <f>O7</f>
        <v>4.1875</v>
      </c>
      <c r="P11" s="229"/>
      <c r="Q11" s="229"/>
    </row>
    <row r="12" spans="1:17" ht="15.95" customHeight="1" x14ac:dyDescent="0.2">
      <c r="A12" s="58" t="s">
        <v>28</v>
      </c>
      <c r="B12" s="58"/>
      <c r="C12" s="242">
        <v>1462.13</v>
      </c>
      <c r="D12" s="242"/>
      <c r="E12" s="242"/>
      <c r="F12" s="243"/>
      <c r="G12" s="243"/>
      <c r="H12" s="243"/>
      <c r="I12" s="224"/>
      <c r="J12" s="224"/>
      <c r="K12" s="224"/>
      <c r="L12" s="224"/>
      <c r="M12" s="224"/>
      <c r="N12" s="224"/>
      <c r="O12" s="230">
        <f t="shared" ref="O12" si="1">O8</f>
        <v>8.375</v>
      </c>
      <c r="P12" s="230"/>
      <c r="Q12" s="230"/>
    </row>
  </sheetData>
  <mergeCells count="39">
    <mergeCell ref="A1:Q1"/>
    <mergeCell ref="A2:Q2"/>
    <mergeCell ref="O10:Q10"/>
    <mergeCell ref="O11:Q11"/>
    <mergeCell ref="O12:Q12"/>
    <mergeCell ref="O3:Q3"/>
    <mergeCell ref="O6:Q6"/>
    <mergeCell ref="O7:Q7"/>
    <mergeCell ref="O8:Q8"/>
    <mergeCell ref="C11:E11"/>
    <mergeCell ref="F11:H11"/>
    <mergeCell ref="I11:K11"/>
    <mergeCell ref="L11:N11"/>
    <mergeCell ref="C12:E12"/>
    <mergeCell ref="F12:H12"/>
    <mergeCell ref="I12:K12"/>
    <mergeCell ref="L12:N12"/>
    <mergeCell ref="C10:E10"/>
    <mergeCell ref="F10:H10"/>
    <mergeCell ref="I10:K10"/>
    <mergeCell ref="L10:N10"/>
    <mergeCell ref="C8:E8"/>
    <mergeCell ref="F8:H8"/>
    <mergeCell ref="I8:K8"/>
    <mergeCell ref="L8:N8"/>
    <mergeCell ref="C6:E6"/>
    <mergeCell ref="F6:H6"/>
    <mergeCell ref="I6:K6"/>
    <mergeCell ref="L6:N6"/>
    <mergeCell ref="A3:A4"/>
    <mergeCell ref="B3:B4"/>
    <mergeCell ref="C3:E3"/>
    <mergeCell ref="F3:H3"/>
    <mergeCell ref="I3:K3"/>
    <mergeCell ref="L3:N3"/>
    <mergeCell ref="C7:E7"/>
    <mergeCell ref="F7:H7"/>
    <mergeCell ref="I7:K7"/>
    <mergeCell ref="L7:N7"/>
  </mergeCells>
  <pageMargins left="0.16" right="0.16" top="0.17" bottom="0.16" header="0.3" footer="0.16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D33" sqref="D33"/>
    </sheetView>
  </sheetViews>
  <sheetFormatPr defaultRowHeight="14.25" x14ac:dyDescent="0.2"/>
  <cols>
    <col min="1" max="1" width="27.375" customWidth="1"/>
    <col min="2" max="6" width="13.625" customWidth="1"/>
  </cols>
  <sheetData>
    <row r="1" spans="1:6" x14ac:dyDescent="0.2">
      <c r="A1" s="190" t="s">
        <v>69</v>
      </c>
      <c r="B1" s="190"/>
      <c r="C1" s="190"/>
      <c r="D1" s="190"/>
      <c r="E1" s="190"/>
      <c r="F1" s="190"/>
    </row>
    <row r="2" spans="1:6" ht="15.95" customHeight="1" x14ac:dyDescent="0.2">
      <c r="A2" s="192" t="s">
        <v>21</v>
      </c>
      <c r="B2" s="192"/>
      <c r="C2" s="192"/>
      <c r="D2" s="192"/>
      <c r="E2" s="192"/>
      <c r="F2" s="192"/>
    </row>
    <row r="3" spans="1:6" ht="15.95" customHeight="1" x14ac:dyDescent="0.25">
      <c r="A3" s="5"/>
      <c r="B3" s="6"/>
      <c r="C3" s="6"/>
      <c r="D3" s="6"/>
      <c r="E3" s="6"/>
      <c r="F3" s="6"/>
    </row>
    <row r="4" spans="1:6" ht="15.95" customHeight="1" x14ac:dyDescent="0.2">
      <c r="A4" s="247" t="s">
        <v>13</v>
      </c>
      <c r="B4" s="247" t="s">
        <v>3</v>
      </c>
      <c r="C4" s="247" t="s">
        <v>66</v>
      </c>
      <c r="D4" s="247"/>
      <c r="E4" s="247"/>
      <c r="F4" s="247"/>
    </row>
    <row r="5" spans="1:6" ht="15.95" customHeight="1" x14ac:dyDescent="0.2">
      <c r="A5" s="247"/>
      <c r="B5" s="247"/>
      <c r="C5" s="248" t="s">
        <v>63</v>
      </c>
      <c r="D5" s="248"/>
      <c r="E5" s="248" t="s">
        <v>64</v>
      </c>
      <c r="F5" s="248"/>
    </row>
    <row r="6" spans="1:6" ht="15.95" customHeight="1" x14ac:dyDescent="0.2">
      <c r="A6" s="247"/>
      <c r="B6" s="247"/>
      <c r="C6" s="62" t="s">
        <v>14</v>
      </c>
      <c r="D6" s="62" t="s">
        <v>15</v>
      </c>
      <c r="E6" s="62" t="s">
        <v>14</v>
      </c>
      <c r="F6" s="62" t="s">
        <v>15</v>
      </c>
    </row>
    <row r="7" spans="1:6" ht="15.95" customHeight="1" x14ac:dyDescent="0.2">
      <c r="A7" s="67" t="s">
        <v>68</v>
      </c>
      <c r="B7" s="63" t="s">
        <v>5</v>
      </c>
      <c r="C7" s="63" t="s">
        <v>8</v>
      </c>
      <c r="D7" s="63" t="s">
        <v>8</v>
      </c>
      <c r="E7" s="63" t="s">
        <v>8</v>
      </c>
      <c r="F7" s="63" t="s">
        <v>8</v>
      </c>
    </row>
    <row r="8" spans="1:6" ht="15.95" customHeight="1" x14ac:dyDescent="0.2">
      <c r="A8" s="68"/>
      <c r="B8" s="63" t="s">
        <v>5</v>
      </c>
      <c r="C8" s="244"/>
      <c r="D8" s="244"/>
      <c r="E8" s="244"/>
      <c r="F8" s="244"/>
    </row>
    <row r="9" spans="1:6" ht="15.95" customHeight="1" x14ac:dyDescent="0.2">
      <c r="A9" s="69"/>
      <c r="B9" s="64" t="s">
        <v>6</v>
      </c>
      <c r="C9" s="245"/>
      <c r="D9" s="245"/>
      <c r="E9" s="245"/>
      <c r="F9" s="245"/>
    </row>
    <row r="10" spans="1:6" ht="15.95" customHeight="1" x14ac:dyDescent="0.2">
      <c r="A10" s="65" t="s">
        <v>16</v>
      </c>
      <c r="B10" s="66" t="s">
        <v>17</v>
      </c>
      <c r="C10" s="246"/>
      <c r="D10" s="246"/>
      <c r="E10" s="246"/>
      <c r="F10" s="246"/>
    </row>
    <row r="11" spans="1:6" x14ac:dyDescent="0.2">
      <c r="A11" s="12" t="s">
        <v>52</v>
      </c>
      <c r="B11" s="12"/>
      <c r="C11" s="12"/>
      <c r="D11" s="12"/>
      <c r="E11" s="12"/>
      <c r="F11" s="12"/>
    </row>
    <row r="12" spans="1:6" ht="18.75" x14ac:dyDescent="0.2">
      <c r="A12" s="13"/>
    </row>
  </sheetData>
  <mergeCells count="10">
    <mergeCell ref="A1:F1"/>
    <mergeCell ref="A2:F2"/>
    <mergeCell ref="C8:F8"/>
    <mergeCell ref="C9:F9"/>
    <mergeCell ref="C10:F10"/>
    <mergeCell ref="A4:A6"/>
    <mergeCell ref="B4:B6"/>
    <mergeCell ref="C4:F4"/>
    <mergeCell ref="C5:D5"/>
    <mergeCell ref="E5:F5"/>
  </mergeCells>
  <pageMargins left="2.93" right="0.7" top="0.28999999999999998" bottom="0.16" header="0.17" footer="0.16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Normal="100" zoomScalePageLayoutView="130" workbookViewId="0">
      <selection activeCell="G26" sqref="G26"/>
    </sheetView>
  </sheetViews>
  <sheetFormatPr defaultRowHeight="18" x14ac:dyDescent="0.25"/>
  <cols>
    <col min="1" max="1" width="25.625" style="6" customWidth="1"/>
    <col min="2" max="8" width="9" style="6" customWidth="1"/>
    <col min="9" max="16384" width="9" style="6"/>
  </cols>
  <sheetData>
    <row r="1" spans="1:15" ht="21" x14ac:dyDescent="0.25">
      <c r="A1" s="192" t="s">
        <v>69</v>
      </c>
      <c r="B1" s="192"/>
      <c r="C1" s="192"/>
      <c r="D1" s="192"/>
      <c r="E1" s="192"/>
      <c r="F1" s="192"/>
      <c r="G1" s="192"/>
      <c r="H1" s="192"/>
    </row>
    <row r="2" spans="1:15" ht="17.100000000000001" customHeight="1" x14ac:dyDescent="0.25">
      <c r="A2" s="252" t="s">
        <v>12</v>
      </c>
      <c r="B2" s="252"/>
      <c r="C2" s="252"/>
      <c r="D2" s="252"/>
      <c r="E2" s="252"/>
      <c r="F2" s="252"/>
      <c r="G2" s="252"/>
      <c r="H2" s="252"/>
    </row>
    <row r="3" spans="1:15" ht="17.100000000000001" customHeight="1" x14ac:dyDescent="0.25">
      <c r="A3" s="253" t="s">
        <v>13</v>
      </c>
      <c r="B3" s="253" t="s">
        <v>3</v>
      </c>
      <c r="C3" s="253" t="s">
        <v>66</v>
      </c>
      <c r="D3" s="253"/>
      <c r="E3" s="253"/>
      <c r="F3" s="253"/>
      <c r="G3" s="253"/>
      <c r="H3" s="253"/>
    </row>
    <row r="4" spans="1:15" ht="17.100000000000001" customHeight="1" x14ac:dyDescent="0.25">
      <c r="A4" s="253"/>
      <c r="B4" s="253"/>
      <c r="C4" s="255" t="s">
        <v>63</v>
      </c>
      <c r="D4" s="255"/>
      <c r="E4" s="248" t="s">
        <v>64</v>
      </c>
      <c r="F4" s="248"/>
      <c r="G4" s="248" t="s">
        <v>65</v>
      </c>
      <c r="H4" s="248"/>
    </row>
    <row r="5" spans="1:15" ht="17.100000000000001" customHeight="1" x14ac:dyDescent="0.25">
      <c r="A5" s="254"/>
      <c r="B5" s="253"/>
      <c r="C5" s="100" t="s">
        <v>14</v>
      </c>
      <c r="D5" s="100" t="s">
        <v>15</v>
      </c>
      <c r="E5" s="100" t="s">
        <v>14</v>
      </c>
      <c r="F5" s="100" t="s">
        <v>15</v>
      </c>
      <c r="G5" s="100" t="s">
        <v>14</v>
      </c>
      <c r="H5" s="100" t="s">
        <v>15</v>
      </c>
    </row>
    <row r="6" spans="1:15" ht="17.100000000000001" customHeight="1" x14ac:dyDescent="0.25">
      <c r="A6" s="106" t="s">
        <v>68</v>
      </c>
      <c r="B6" s="104" t="s">
        <v>5</v>
      </c>
      <c r="C6" s="102">
        <v>27</v>
      </c>
      <c r="D6" s="102">
        <v>0</v>
      </c>
      <c r="E6" s="102">
        <v>40</v>
      </c>
      <c r="F6" s="102">
        <v>0</v>
      </c>
      <c r="G6" s="102"/>
      <c r="H6" s="102"/>
      <c r="I6" s="37"/>
      <c r="J6" s="37"/>
      <c r="M6" s="37"/>
      <c r="O6" s="37"/>
    </row>
    <row r="7" spans="1:15" s="52" customFormat="1" ht="17.100000000000001" customHeight="1" x14ac:dyDescent="0.25">
      <c r="A7" s="115"/>
      <c r="B7" s="105" t="s">
        <v>5</v>
      </c>
      <c r="C7" s="249">
        <f>SUM(C6:H6)</f>
        <v>67</v>
      </c>
      <c r="D7" s="249"/>
      <c r="E7" s="249"/>
      <c r="F7" s="249"/>
      <c r="G7" s="249"/>
      <c r="H7" s="249"/>
    </row>
    <row r="8" spans="1:15" ht="17.100000000000001" customHeight="1" x14ac:dyDescent="0.25">
      <c r="A8" s="107"/>
      <c r="B8" s="105" t="s">
        <v>6</v>
      </c>
      <c r="C8" s="250">
        <f>C7/16</f>
        <v>4.1875</v>
      </c>
      <c r="D8" s="250"/>
      <c r="E8" s="250"/>
      <c r="F8" s="250"/>
      <c r="G8" s="250"/>
      <c r="H8" s="250"/>
    </row>
    <row r="9" spans="1:15" ht="17.100000000000001" customHeight="1" x14ac:dyDescent="0.25">
      <c r="A9" s="114" t="s">
        <v>16</v>
      </c>
      <c r="B9" s="103" t="s">
        <v>17</v>
      </c>
      <c r="C9" s="251">
        <f>C8*2</f>
        <v>8.375</v>
      </c>
      <c r="D9" s="251"/>
      <c r="E9" s="251"/>
      <c r="F9" s="251"/>
      <c r="G9" s="251"/>
      <c r="H9" s="251"/>
    </row>
    <row r="10" spans="1:15" ht="18.75" x14ac:dyDescent="0.25">
      <c r="A10" s="1"/>
    </row>
  </sheetData>
  <mergeCells count="11">
    <mergeCell ref="C7:H7"/>
    <mergeCell ref="C8:H8"/>
    <mergeCell ref="C9:H9"/>
    <mergeCell ref="A1:H1"/>
    <mergeCell ref="A2:H2"/>
    <mergeCell ref="A3:A5"/>
    <mergeCell ref="B3:B5"/>
    <mergeCell ref="C3:H3"/>
    <mergeCell ref="C4:D4"/>
    <mergeCell ref="E4:F4"/>
    <mergeCell ref="G4:H4"/>
  </mergeCells>
  <pageMargins left="0.7" right="0.7" top="0.14000000000000001" bottom="0.16" header="0.16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Sheet8</vt:lpstr>
      <vt:lpstr>ปกติ ตรี</vt:lpstr>
      <vt:lpstr>พิเศษ ตรี</vt:lpstr>
      <vt:lpstr>Sheet5</vt:lpstr>
      <vt:lpstr>Sheet4</vt:lpstr>
      <vt:lpstr>Sheet3</vt:lpstr>
      <vt:lpstr>ไม่มี1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</dc:creator>
  <cp:lastModifiedBy>Vice President_VRU</cp:lastModifiedBy>
  <cp:lastPrinted>2018-02-11T09:00:31Z</cp:lastPrinted>
  <dcterms:created xsi:type="dcterms:W3CDTF">2014-04-28T10:54:53Z</dcterms:created>
  <dcterms:modified xsi:type="dcterms:W3CDTF">2018-02-11T09:01:10Z</dcterms:modified>
</cp:coreProperties>
</file>